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isemmelweis.sharepoint.com/sites/PVGFI/Megosztott dokumentumok/PVGFI/Anett/Honlapra/"/>
    </mc:Choice>
  </mc:AlternateContent>
  <xr:revisionPtr revIDLastSave="0" documentId="8_{D60177E9-0091-4FF2-A423-082DBF4FE3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11 hó" sheetId="3" r:id="rId1"/>
    <sheet name="2025_06 hó" sheetId="1" state="hidden" r:id="rId2"/>
    <sheet name="havi adatok" sheetId="2" r:id="rId3"/>
  </sheets>
  <definedNames>
    <definedName name="_xlnm.Print_Area" localSheetId="1">'2025_06 hó'!$A$2:$AB$32</definedName>
    <definedName name="_xlnm.Print_Area" localSheetId="0">'2025_11 hó'!$A$2:$AB$32</definedName>
    <definedName name="_xlnm.Print_Area" localSheetId="2">'havi adatok'!$A$1:$O$41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2" l="1"/>
  <c r="P13" i="3" s="1"/>
  <c r="P7" i="3" l="1"/>
  <c r="L37" i="2"/>
  <c r="K37" i="2" l="1"/>
  <c r="J37" i="2" l="1"/>
  <c r="O18" i="2" l="1"/>
  <c r="I37" i="2" l="1"/>
  <c r="O17" i="3" l="1"/>
  <c r="A1" i="3"/>
  <c r="A1" i="1" l="1"/>
  <c r="D37" i="2"/>
  <c r="E37" i="2"/>
  <c r="F37" i="2"/>
  <c r="G37" i="2"/>
  <c r="H37" i="2"/>
  <c r="N37" i="2"/>
  <c r="C37" i="2"/>
  <c r="I38" i="2"/>
  <c r="J38" i="2"/>
  <c r="K38" i="2"/>
  <c r="L38" i="2"/>
  <c r="M38" i="2"/>
  <c r="N38" i="2"/>
  <c r="I39" i="2"/>
  <c r="J39" i="2"/>
  <c r="K39" i="2"/>
  <c r="L39" i="2"/>
  <c r="M39" i="2"/>
  <c r="K7" i="3" s="1"/>
  <c r="N39" i="2"/>
  <c r="I40" i="2"/>
  <c r="J40" i="2"/>
  <c r="K40" i="2"/>
  <c r="L40" i="2"/>
  <c r="M40" i="2"/>
  <c r="N7" i="3" s="1"/>
  <c r="N40" i="2"/>
  <c r="J36" i="2"/>
  <c r="K36" i="2"/>
  <c r="L36" i="2"/>
  <c r="M36" i="2"/>
  <c r="G7" i="3" s="1"/>
  <c r="N36" i="2"/>
  <c r="I36" i="2"/>
  <c r="O31" i="2"/>
  <c r="P31" i="2" s="1"/>
  <c r="O30" i="2"/>
  <c r="P30" i="2" s="1"/>
  <c r="O29" i="2"/>
  <c r="P29" i="2" s="1"/>
  <c r="O28" i="2"/>
  <c r="P28" i="2" s="1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U13" i="3" l="1"/>
  <c r="U7" i="3"/>
  <c r="G10" i="3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G15" i="3"/>
  <c r="H15" i="3" s="1"/>
  <c r="G19" i="3"/>
  <c r="H19" i="3" s="1"/>
  <c r="G23" i="3"/>
  <c r="H23" i="3" s="1"/>
  <c r="G27" i="3"/>
  <c r="H27" i="3" s="1"/>
  <c r="G12" i="3"/>
  <c r="H12" i="3" s="1"/>
  <c r="G8" i="3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11" i="3"/>
  <c r="H8" i="3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<sst xmlns="http://schemas.openxmlformats.org/spreadsheetml/2006/main" count="147" uniqueCount="64">
  <si>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</si>
  <si>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</si>
  <si>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</si>
  <si>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</si>
  <si>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</si>
  <si>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</si>
  <si>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</si>
  <si>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</si>
  <si>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</si>
  <si>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</si>
  <si>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</si>
  <si>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</si>
  <si>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</si>
  <si>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</si>
  <si>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</si>
  <si>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</si>
  <si>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</si>
  <si>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</si>
  <si>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</si>
  <si>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</si>
  <si>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</si>
  <si>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</si>
  <si>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</si>
  <si>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</si>
  <si>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</si>
  <si>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</si>
  <si>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</si>
  <si>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</si>
  <si>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</si>
  <si>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</si>
  <si>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</si>
  <si>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</si>
  <si>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</si>
  <si>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</si>
  <si>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</si>
  <si>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</si>
  <si>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</si>
  <si>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</si>
  <si>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</si>
  <si>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</si>
  <si>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</si>
  <si>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</si>
  <si>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</si>
  <si>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</si>
  <si>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</si>
  <si>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</si>
  <si>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</si>
  <si>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</si>
  <si>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</si>
  <si>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</si>
  <si>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</si>
  <si>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</si>
  <si>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</si>
  <si>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</si>
  <si>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</si>
  <si>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</si>
  <si>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</si>
  <si>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</si>
  <si>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</si>
  <si>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</si>
  <si>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</si>
  <si>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</si>
  <si>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</si>
  <si>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2025.12.30-ig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</si>
</sst>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&quot; Ft/GJ&quot;"/>
    <numFmt numFmtId="166" formatCode="#,##0&quot; m3/fő&quot;"/>
    <numFmt numFmtId="167" formatCode="#,##0&quot; Ft/fő&quot;"/>
    <numFmt numFmtId="168" formatCode="#,##0&quot; Ft/m2&quot;"/>
    <numFmt numFmtId="169" formatCode="#,##0.00&quot; kWh/m2&quot;"/>
    <numFmt numFmtId="170" formatCode="#,##0&quot; kWh&quot;"/>
    <numFmt numFmtId="171" formatCode="#,##0\ &quot;Ft&quot;"/>
    <numFmt numFmtId="172" formatCode="#,##0.00\ &quot;Ft&quot;"/>
    <numFmt numFmtId="173" formatCode="_-* #,##0\ &quot;Ft&quot;_-;\-* #,##0\ &quot;Ft&quot;_-;_-* &quot;-&quot;??\ &quot;Ft&quot;_-;_-@_-"/>
    <numFmt numFmtId="174" formatCode="#,##0.00&quot; m3&quot;"/>
    <numFmt numFmtId="175" formatCode="#,##0.0&quot; Ft/kWh&quot;"/>
    <numFmt numFmtId="176" formatCode="#,##0.00&quot; Ft/m3&quot;"/>
    <numFmt numFmtId="177" formatCode="0.00&quot; m3&quot;"/>
    <numFmt numFmtId="178" formatCode="#,##0.00&quot; kWh/gép&quot;"/>
    <numFmt numFmtId="179" formatCode="#,##0&quot; Ft/gép&quot;"/>
    <numFmt numFmtId="180" formatCode="#,##0.0&quot; m3/fő&quot;"/>
    <numFmt numFmtId="181" formatCode="#,##0.0&quot; Ft/fő&quot;"/>
    <numFmt numFmtId="182" formatCode="#,##0&quot; m3&quot;"/>
    <numFmt numFmtId="183" formatCode="#,##0&quot; GJ&quot;"/>
    <numFmt numFmtId="184" formatCode="0.00&quot; Ft/kWh&quot;"/>
    <numFmt numFmtId="185" formatCode="#,##0.00&quot; Ft/GJ&quot;"/>
    <numFmt numFmtId="186" formatCode="0.00&quot; Ft/m3&quot;"/>
    <numFmt numFmtId="187" formatCode="#,##0&quot; MJ&quot;"/>
    <numFmt numFmtId="188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0" borderId="35" applyNumberFormat="0" applyFill="0" applyAlignment="0" applyProtection="0"/>
    <xf numFmtId="0" fontId="17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37" applyNumberFormat="0" applyAlignment="0" applyProtection="0"/>
    <xf numFmtId="0" fontId="21" fillId="12" borderId="38" applyNumberFormat="0" applyAlignment="0" applyProtection="0"/>
    <xf numFmtId="0" fontId="22" fillId="12" borderId="37" applyNumberFormat="0" applyAlignment="0" applyProtection="0"/>
    <xf numFmtId="0" fontId="23" fillId="0" borderId="39" applyNumberFormat="0" applyFill="0" applyAlignment="0" applyProtection="0"/>
    <xf numFmtId="0" fontId="24" fillId="13" borderId="40" applyNumberFormat="0" applyAlignment="0" applyProtection="0"/>
    <xf numFmtId="0" fontId="25" fillId="0" borderId="0" applyNumberFormat="0" applyFill="0" applyBorder="0" applyAlignment="0" applyProtection="0"/>
    <xf numFmtId="0" fontId="1" fillId="14" borderId="41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29" fillId="10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53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3" fontId="4" fillId="0" borderId="9" xfId="2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8" fontId="4" fillId="0" borderId="9" xfId="0" applyNumberFormat="1" applyFont="1" applyBorder="1" applyAlignment="1">
      <alignment vertical="center"/>
    </xf>
    <xf numFmtId="167" fontId="4" fillId="0" borderId="9" xfId="2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167" fontId="4" fillId="0" borderId="10" xfId="2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80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1" fontId="7" fillId="0" borderId="0" xfId="0" applyNumberFormat="1" applyFont="1"/>
    <xf numFmtId="44" fontId="7" fillId="0" borderId="0" xfId="0" applyNumberFormat="1" applyFont="1"/>
    <xf numFmtId="164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3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2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3" fontId="7" fillId="0" borderId="0" xfId="0" applyNumberFormat="1" applyFont="1"/>
    <xf numFmtId="182" fontId="7" fillId="0" borderId="30" xfId="1" applyNumberFormat="1" applyFont="1" applyBorder="1"/>
    <xf numFmtId="170" fontId="7" fillId="0" borderId="30" xfId="1" applyNumberFormat="1" applyFont="1" applyBorder="1"/>
    <xf numFmtId="183" fontId="7" fillId="0" borderId="30" xfId="1" applyNumberFormat="1" applyFont="1" applyBorder="1"/>
    <xf numFmtId="176" fontId="4" fillId="4" borderId="32" xfId="2" applyNumberFormat="1" applyFont="1" applyFill="1" applyBorder="1" applyAlignment="1">
      <alignment vertical="center"/>
    </xf>
    <xf numFmtId="175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1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86" fontId="7" fillId="6" borderId="0" xfId="2" applyNumberFormat="1" applyFont="1" applyFill="1" applyAlignment="1">
      <alignment vertical="center"/>
    </xf>
    <xf numFmtId="170" fontId="7" fillId="6" borderId="0" xfId="0" applyNumberFormat="1" applyFont="1" applyFill="1" applyAlignment="1">
      <alignment vertical="center"/>
    </xf>
    <xf numFmtId="187" fontId="7" fillId="6" borderId="0" xfId="0" applyNumberFormat="1" applyFont="1" applyFill="1" applyAlignment="1">
      <alignment vertical="center"/>
    </xf>
    <xf numFmtId="183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9" fontId="7" fillId="0" borderId="0" xfId="3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0" fontId="4" fillId="0" borderId="20" xfId="0" applyNumberFormat="1" applyFont="1" applyBorder="1" applyAlignment="1">
      <alignment vertical="center"/>
    </xf>
    <xf numFmtId="170" fontId="4" fillId="0" borderId="9" xfId="0" applyNumberFormat="1" applyFont="1" applyBorder="1" applyAlignment="1">
      <alignment vertical="center"/>
    </xf>
    <xf numFmtId="174" fontId="4" fillId="0" borderId="20" xfId="0" applyNumberFormat="1" applyFont="1" applyBorder="1" applyAlignment="1">
      <alignment vertical="center"/>
    </xf>
    <xf numFmtId="174" fontId="4" fillId="0" borderId="9" xfId="0" applyNumberFormat="1" applyFont="1" applyBorder="1" applyAlignment="1">
      <alignment vertical="center"/>
    </xf>
    <xf numFmtId="188" fontId="4" fillId="4" borderId="19" xfId="0" applyNumberFormat="1" applyFont="1" applyFill="1" applyBorder="1" applyAlignment="1">
      <alignment horizontal="center" vertical="center" wrapText="1"/>
    </xf>
    <xf numFmtId="188" fontId="4" fillId="4" borderId="7" xfId="0" applyNumberFormat="1" applyFont="1" applyFill="1" applyBorder="1" applyAlignment="1">
      <alignment horizontal="center" vertical="center" wrapText="1"/>
    </xf>
    <xf numFmtId="188" fontId="4" fillId="4" borderId="23" xfId="0" applyNumberFormat="1" applyFont="1" applyFill="1" applyBorder="1" applyAlignment="1">
      <alignment horizontal="center" vertical="center" wrapText="1"/>
    </xf>
    <xf numFmtId="188" fontId="4" fillId="4" borderId="17" xfId="0" applyNumberFormat="1" applyFont="1" applyFill="1" applyBorder="1" applyAlignment="1">
      <alignment horizontal="center" vertical="center" wrapText="1"/>
    </xf>
    <xf numFmtId="188" fontId="4" fillId="4" borderId="0" xfId="0" applyNumberFormat="1" applyFont="1" applyFill="1" applyAlignment="1">
      <alignment horizontal="center" vertical="center" wrapText="1"/>
    </xf>
    <xf numFmtId="188" fontId="4" fillId="4" borderId="14" xfId="0" applyNumberFormat="1" applyFont="1" applyFill="1" applyBorder="1" applyAlignment="1">
      <alignment horizontal="center" vertical="center" wrapText="1"/>
    </xf>
    <xf numFmtId="188" fontId="4" fillId="4" borderId="24" xfId="0" applyNumberFormat="1" applyFont="1" applyFill="1" applyBorder="1" applyAlignment="1">
      <alignment horizontal="center" vertical="center" wrapText="1"/>
    </xf>
    <xf numFmtId="188" fontId="4" fillId="4" borderId="12" xfId="0" applyNumberFormat="1" applyFont="1" applyFill="1" applyBorder="1" applyAlignment="1">
      <alignment horizontal="center" vertical="center" wrapText="1"/>
    </xf>
    <xf numFmtId="188" fontId="4" fillId="4" borderId="13" xfId="0" applyNumberFormat="1" applyFont="1" applyFill="1" applyBorder="1" applyAlignment="1">
      <alignment horizontal="center" vertical="center" wrapText="1"/>
    </xf>
    <xf numFmtId="165" fontId="4" fillId="4" borderId="19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23" xfId="0" applyNumberFormat="1" applyFont="1" applyFill="1" applyBorder="1" applyAlignment="1">
      <alignment horizontal="center" vertical="center" wrapText="1"/>
    </xf>
    <xf numFmtId="165" fontId="4" fillId="4" borderId="17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14" xfId="0" applyNumberFormat="1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20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80" fontId="4" fillId="0" borderId="19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24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80" fontId="4" fillId="0" borderId="20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right" vertical="center"/>
    </xf>
    <xf numFmtId="176" fontId="4" fillId="4" borderId="3" xfId="0" applyNumberFormat="1" applyFont="1" applyFill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81" fontId="4" fillId="0" borderId="11" xfId="2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76" fontId="4" fillId="4" borderId="1" xfId="2" applyNumberFormat="1" applyFont="1" applyFill="1" applyBorder="1" applyAlignment="1">
      <alignment horizontal="right" vertical="center"/>
    </xf>
    <xf numFmtId="176" fontId="4" fillId="4" borderId="3" xfId="2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</cellXfs>
  <cellStyles count="129"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60% - 1. jelölőszín 2" xfId="83" xr:uid="{00000000-0005-0000-0000-000012000000}"/>
    <cellStyle name="60% - 2. jelölőszín 2" xfId="84" xr:uid="{00000000-0005-0000-0000-000013000000}"/>
    <cellStyle name="60% - 3. jelölőszín 2" xfId="85" xr:uid="{00000000-0005-0000-0000-000014000000}"/>
    <cellStyle name="60% - 4. jelölőszín 2" xfId="86" xr:uid="{00000000-0005-0000-0000-000015000000}"/>
    <cellStyle name="60% - 5. jelölőszín 2" xfId="87" xr:uid="{00000000-0005-0000-0000-000016000000}"/>
    <cellStyle name="60% - 6. jelölőszín 2" xfId="88" xr:uid="{00000000-0005-0000-0000-000017000000}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 xr:uid="{00000000-0005-0000-0000-000020000000}"/>
    <cellStyle name="Ezres 2 2" xfId="120" xr:uid="{00000000-0005-0000-0000-000021000000}"/>
    <cellStyle name="Ezres 2 3" xfId="79" xr:uid="{00000000-0005-0000-0000-000022000000}"/>
    <cellStyle name="Ezres 3" xfId="5" xr:uid="{00000000-0005-0000-0000-000023000000}"/>
    <cellStyle name="Ezres 3 2" xfId="122" xr:uid="{00000000-0005-0000-0000-000024000000}"/>
    <cellStyle name="Ezres 3 3" xfId="81" xr:uid="{00000000-0005-0000-0000-000025000000}"/>
    <cellStyle name="Ezres 4" xfId="4" xr:uid="{00000000-0005-0000-0000-000026000000}"/>
    <cellStyle name="Ezres 4 2" xfId="97" xr:uid="{00000000-0005-0000-0000-000027000000}"/>
    <cellStyle name="Ezres 4 3" xfId="55" xr:uid="{00000000-0005-0000-0000-000028000000}"/>
    <cellStyle name="Ezres 5" xfId="93" xr:uid="{00000000-0005-0000-0000-000029000000}"/>
    <cellStyle name="Ezres 6" xfId="111" xr:uid="{00000000-0005-0000-0000-00002A000000}"/>
    <cellStyle name="Ezres 7" xfId="124" xr:uid="{00000000-0005-0000-0000-00002B000000}"/>
    <cellStyle name="Ezres 8" xfId="49" xr:uid="{00000000-0005-0000-0000-00002C000000}"/>
    <cellStyle name="Figyelmeztetés" xfId="23" builtinId="11" customBuiltin="1"/>
    <cellStyle name="Hivatkozott cella" xfId="21" builtinId="24" customBuiltin="1"/>
    <cellStyle name="Jegyzet" xfId="24" builtinId="10" customBuiltin="1"/>
    <cellStyle name="Jelölőszín 1" xfId="27" builtinId="29" customBuiltin="1"/>
    <cellStyle name="Jelölőszín 2" xfId="30" builtinId="33" customBuiltin="1"/>
    <cellStyle name="Jelölőszín 3" xfId="33" builtinId="37" customBuiltin="1"/>
    <cellStyle name="Jelölőszín 4" xfId="36" builtinId="41" customBuiltin="1"/>
    <cellStyle name="Jelölőszín 5" xfId="39" builtinId="45" customBuiltin="1"/>
    <cellStyle name="Jelölőszín 6" xfId="42" builtinId="49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 xr:uid="{00000000-0005-0000-0000-000034000000}"/>
    <cellStyle name="Normál 2 2" xfId="48" xr:uid="{00000000-0005-0000-0000-000035000000}"/>
    <cellStyle name="Normál 2 2 2" xfId="72" xr:uid="{00000000-0005-0000-0000-000036000000}"/>
    <cellStyle name="Normál 2 2 2 2 2 3" xfId="9" xr:uid="{00000000-0005-0000-0000-000037000000}"/>
    <cellStyle name="Normál 2 2 3" xfId="69" xr:uid="{00000000-0005-0000-0000-000038000000}"/>
    <cellStyle name="Normál 3" xfId="47" xr:uid="{00000000-0005-0000-0000-000039000000}"/>
    <cellStyle name="Normál 3 2" xfId="53" xr:uid="{00000000-0005-0000-0000-00003A000000}"/>
    <cellStyle name="Normál 3 3" xfId="51" xr:uid="{00000000-0005-0000-0000-00003B000000}"/>
    <cellStyle name="Normál 4" xfId="82" xr:uid="{00000000-0005-0000-0000-00003C000000}"/>
    <cellStyle name="Normál 4 2" xfId="126" xr:uid="{00000000-0005-0000-0000-00003D000000}"/>
    <cellStyle name="Normál 5" xfId="90" xr:uid="{00000000-0005-0000-0000-00003E000000}"/>
    <cellStyle name="Normál 5 2" xfId="127" xr:uid="{00000000-0005-0000-0000-00003F000000}"/>
    <cellStyle name="Normál 6" xfId="91" xr:uid="{00000000-0005-0000-0000-000040000000}"/>
    <cellStyle name="Normál 6 2" xfId="128" xr:uid="{00000000-0005-0000-0000-000041000000}"/>
    <cellStyle name="Összesen" xfId="26" builtinId="25" customBuiltin="1"/>
    <cellStyle name="Pénznem" xfId="2" builtinId="4"/>
    <cellStyle name="Pénznem 10" xfId="61" xr:uid="{00000000-0005-0000-0000-000044000000}"/>
    <cellStyle name="Pénznem 10 2" xfId="103" xr:uid="{00000000-0005-0000-0000-000045000000}"/>
    <cellStyle name="Pénznem 11" xfId="63" xr:uid="{00000000-0005-0000-0000-000046000000}"/>
    <cellStyle name="Pénznem 11 2" xfId="105" xr:uid="{00000000-0005-0000-0000-000047000000}"/>
    <cellStyle name="Pénznem 12" xfId="64" xr:uid="{00000000-0005-0000-0000-000048000000}"/>
    <cellStyle name="Pénznem 12 2" xfId="106" xr:uid="{00000000-0005-0000-0000-000049000000}"/>
    <cellStyle name="Pénznem 13" xfId="66" xr:uid="{00000000-0005-0000-0000-00004A000000}"/>
    <cellStyle name="Pénznem 13 2" xfId="108" xr:uid="{00000000-0005-0000-0000-00004B000000}"/>
    <cellStyle name="Pénznem 14" xfId="65" xr:uid="{00000000-0005-0000-0000-00004C000000}"/>
    <cellStyle name="Pénznem 14 2" xfId="107" xr:uid="{00000000-0005-0000-0000-00004D000000}"/>
    <cellStyle name="Pénznem 15" xfId="67" xr:uid="{00000000-0005-0000-0000-00004E000000}"/>
    <cellStyle name="Pénznem 15 2" xfId="109" xr:uid="{00000000-0005-0000-0000-00004F000000}"/>
    <cellStyle name="Pénznem 16" xfId="68" xr:uid="{00000000-0005-0000-0000-000050000000}"/>
    <cellStyle name="Pénznem 16 2" xfId="110" xr:uid="{00000000-0005-0000-0000-000051000000}"/>
    <cellStyle name="Pénznem 17" xfId="71" xr:uid="{00000000-0005-0000-0000-000052000000}"/>
    <cellStyle name="Pénznem 17 2" xfId="113" xr:uid="{00000000-0005-0000-0000-000053000000}"/>
    <cellStyle name="Pénznem 18" xfId="70" xr:uid="{00000000-0005-0000-0000-000054000000}"/>
    <cellStyle name="Pénznem 18 2" xfId="112" xr:uid="{00000000-0005-0000-0000-000055000000}"/>
    <cellStyle name="Pénznem 19" xfId="73" xr:uid="{00000000-0005-0000-0000-000056000000}"/>
    <cellStyle name="Pénznem 19 2" xfId="114" xr:uid="{00000000-0005-0000-0000-000057000000}"/>
    <cellStyle name="Pénznem 2" xfId="6" xr:uid="{00000000-0005-0000-0000-000058000000}"/>
    <cellStyle name="Pénznem 2 2" xfId="95" xr:uid="{00000000-0005-0000-0000-000059000000}"/>
    <cellStyle name="Pénznem 2 3" xfId="52" xr:uid="{00000000-0005-0000-0000-00005A000000}"/>
    <cellStyle name="Pénznem 20" xfId="74" xr:uid="{00000000-0005-0000-0000-00005B000000}"/>
    <cellStyle name="Pénznem 20 2" xfId="115" xr:uid="{00000000-0005-0000-0000-00005C000000}"/>
    <cellStyle name="Pénznem 21" xfId="75" xr:uid="{00000000-0005-0000-0000-00005D000000}"/>
    <cellStyle name="Pénznem 21 2" xfId="116" xr:uid="{00000000-0005-0000-0000-00005E000000}"/>
    <cellStyle name="Pénznem 22" xfId="76" xr:uid="{00000000-0005-0000-0000-00005F000000}"/>
    <cellStyle name="Pénznem 22 2" xfId="117" xr:uid="{00000000-0005-0000-0000-000060000000}"/>
    <cellStyle name="Pénznem 23" xfId="77" xr:uid="{00000000-0005-0000-0000-000061000000}"/>
    <cellStyle name="Pénznem 23 2" xfId="118" xr:uid="{00000000-0005-0000-0000-000062000000}"/>
    <cellStyle name="Pénznem 24" xfId="78" xr:uid="{00000000-0005-0000-0000-000063000000}"/>
    <cellStyle name="Pénznem 24 2" xfId="119" xr:uid="{00000000-0005-0000-0000-000064000000}"/>
    <cellStyle name="Pénznem 25" xfId="80" xr:uid="{00000000-0005-0000-0000-000065000000}"/>
    <cellStyle name="Pénznem 25 2" xfId="121" xr:uid="{00000000-0005-0000-0000-000066000000}"/>
    <cellStyle name="Pénznem 26" xfId="50" xr:uid="{00000000-0005-0000-0000-000067000000}"/>
    <cellStyle name="Pénznem 26 2" xfId="94" xr:uid="{00000000-0005-0000-0000-000068000000}"/>
    <cellStyle name="Pénznem 27" xfId="92" xr:uid="{00000000-0005-0000-0000-000069000000}"/>
    <cellStyle name="Pénznem 28" xfId="125" xr:uid="{00000000-0005-0000-0000-00006A000000}"/>
    <cellStyle name="Pénznem 29" xfId="123" xr:uid="{00000000-0005-0000-0000-00006B000000}"/>
    <cellStyle name="Pénznem 3" xfId="8" xr:uid="{00000000-0005-0000-0000-00006C000000}"/>
    <cellStyle name="Pénznem 3 2" xfId="96" xr:uid="{00000000-0005-0000-0000-00006D000000}"/>
    <cellStyle name="Pénznem 3 3" xfId="54" xr:uid="{00000000-0005-0000-0000-00006E000000}"/>
    <cellStyle name="Pénznem 30" xfId="45" xr:uid="{00000000-0005-0000-0000-00006F000000}"/>
    <cellStyle name="Pénznem 4" xfId="58" xr:uid="{00000000-0005-0000-0000-000070000000}"/>
    <cellStyle name="Pénznem 4 2" xfId="100" xr:uid="{00000000-0005-0000-0000-000071000000}"/>
    <cellStyle name="Pénznem 5" xfId="56" xr:uid="{00000000-0005-0000-0000-000072000000}"/>
    <cellStyle name="Pénznem 5 2" xfId="98" xr:uid="{00000000-0005-0000-0000-000073000000}"/>
    <cellStyle name="Pénznem 6" xfId="57" xr:uid="{00000000-0005-0000-0000-000074000000}"/>
    <cellStyle name="Pénznem 6 2" xfId="99" xr:uid="{00000000-0005-0000-0000-000075000000}"/>
    <cellStyle name="Pénznem 7" xfId="59" xr:uid="{00000000-0005-0000-0000-000076000000}"/>
    <cellStyle name="Pénznem 7 2" xfId="101" xr:uid="{00000000-0005-0000-0000-000077000000}"/>
    <cellStyle name="Pénznem 8" xfId="60" xr:uid="{00000000-0005-0000-0000-000078000000}"/>
    <cellStyle name="Pénznem 8 2" xfId="102" xr:uid="{00000000-0005-0000-0000-000079000000}"/>
    <cellStyle name="Pénznem 9" xfId="62" xr:uid="{00000000-0005-0000-0000-00007A000000}"/>
    <cellStyle name="Pénznem 9 2" xfId="104" xr:uid="{00000000-0005-0000-0000-00007B000000}"/>
    <cellStyle name="Rossz" xfId="17" builtinId="27" customBuiltin="1"/>
    <cellStyle name="Semleges 2" xfId="89" xr:uid="{00000000-0005-0000-0000-00007D000000}"/>
    <cellStyle name="Számítás" xfId="20" builtinId="22" customBuiltin="1"/>
    <cellStyle name="Százalék" xfId="3" builtinId="5"/>
    <cellStyle name="Százalék 2" xfId="10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view="pageBreakPreview" zoomScaleNormal="100" zoomScaleSheetLayoutView="100" workbookViewId="0">
      <selection activeCell="K16" sqref="K16:K17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55" t="str">
        <f>'havi adatok'!$A$15</f>
        <v>2025.12.30-ig igazolt számlák alapján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5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24.75" customHeight="1" thickBot="1" x14ac:dyDescent="0.3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48.75" customHeight="1" thickBot="1" x14ac:dyDescent="0.3">
      <c r="A4" s="58" t="s">
        <v>1</v>
      </c>
      <c r="B4" s="58" t="s">
        <v>2</v>
      </c>
      <c r="C4" s="62" t="s">
        <v>3</v>
      </c>
      <c r="D4" s="63"/>
      <c r="E4" s="68" t="s">
        <v>4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68" t="s">
        <v>5</v>
      </c>
      <c r="AA4" s="69"/>
      <c r="AB4" s="70"/>
    </row>
    <row r="5" spans="1:28" ht="15.75" thickBot="1" x14ac:dyDescent="0.3">
      <c r="A5" s="59"/>
      <c r="B5" s="59"/>
      <c r="C5" s="64"/>
      <c r="D5" s="65"/>
      <c r="E5" s="68" t="s">
        <v>6</v>
      </c>
      <c r="F5" s="69"/>
      <c r="G5" s="69"/>
      <c r="H5" s="70"/>
      <c r="I5" s="68" t="s">
        <v>7</v>
      </c>
      <c r="J5" s="69"/>
      <c r="K5" s="69"/>
      <c r="L5" s="70"/>
      <c r="M5" s="69" t="s">
        <v>8</v>
      </c>
      <c r="N5" s="69"/>
      <c r="O5" s="70"/>
      <c r="P5" s="68" t="s">
        <v>57</v>
      </c>
      <c r="Q5" s="69"/>
      <c r="R5" s="69"/>
      <c r="S5" s="69"/>
      <c r="T5" s="70"/>
      <c r="U5" s="68" t="s">
        <v>58</v>
      </c>
      <c r="V5" s="69"/>
      <c r="W5" s="69"/>
      <c r="X5" s="69"/>
      <c r="Y5" s="70"/>
      <c r="Z5" s="71" t="s">
        <v>9</v>
      </c>
      <c r="AA5" s="71"/>
      <c r="AB5" s="72"/>
    </row>
    <row r="6" spans="1:28" ht="38.25" customHeight="1" thickBot="1" x14ac:dyDescent="0.3">
      <c r="A6" s="60"/>
      <c r="B6" s="61"/>
      <c r="C6" s="66"/>
      <c r="D6" s="67"/>
      <c r="E6" s="68" t="s">
        <v>10</v>
      </c>
      <c r="F6" s="70"/>
      <c r="G6" s="2" t="s">
        <v>44</v>
      </c>
      <c r="H6" s="2" t="s">
        <v>11</v>
      </c>
      <c r="I6" s="68" t="s">
        <v>10</v>
      </c>
      <c r="J6" s="70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77" t="s">
        <v>10</v>
      </c>
      <c r="Q6" s="78"/>
      <c r="R6" s="79"/>
      <c r="S6" s="77" t="s">
        <v>11</v>
      </c>
      <c r="T6" s="79"/>
      <c r="U6" s="77" t="s">
        <v>10</v>
      </c>
      <c r="V6" s="78"/>
      <c r="W6" s="79"/>
      <c r="X6" s="77" t="s">
        <v>11</v>
      </c>
      <c r="Y6" s="79"/>
      <c r="Z6" s="73"/>
      <c r="AA6" s="73"/>
      <c r="AB6" s="74"/>
    </row>
    <row r="7" spans="1:28" ht="15.75" thickBot="1" x14ac:dyDescent="0.3">
      <c r="A7" s="80" t="s">
        <v>12</v>
      </c>
      <c r="B7" s="5"/>
      <c r="C7" s="82">
        <v>15</v>
      </c>
      <c r="D7" s="83"/>
      <c r="E7" s="84">
        <v>100</v>
      </c>
      <c r="F7" s="85"/>
      <c r="G7" s="36">
        <f>'havi adatok'!$M$36</f>
        <v>100.79714721815809</v>
      </c>
      <c r="H7" s="6">
        <f>G7*E7</f>
        <v>10079.714721815808</v>
      </c>
      <c r="I7" s="86">
        <v>1</v>
      </c>
      <c r="J7" s="87"/>
      <c r="K7" s="35">
        <f>'havi adatok'!$M$39</f>
        <v>837.9922029558943</v>
      </c>
      <c r="L7" s="6">
        <f>I7*K7</f>
        <v>837.9922029558943</v>
      </c>
      <c r="M7" s="7">
        <v>1</v>
      </c>
      <c r="N7" s="35">
        <f>'havi adatok'!$M$40</f>
        <v>1294.7279035377089</v>
      </c>
      <c r="O7" s="6">
        <f>N7*M7</f>
        <v>1294.7279035377089</v>
      </c>
      <c r="P7" s="88">
        <f>'havi adatok'!$M$37/34.8</f>
        <v>204.37381545416937</v>
      </c>
      <c r="Q7" s="89"/>
      <c r="R7" s="89"/>
      <c r="S7" s="89"/>
      <c r="T7" s="90"/>
      <c r="U7" s="97">
        <f>'havi adatok'!$M$38</f>
        <v>10786.787418008349</v>
      </c>
      <c r="V7" s="98"/>
      <c r="W7" s="98"/>
      <c r="X7" s="98"/>
      <c r="Y7" s="99"/>
      <c r="Z7" s="73"/>
      <c r="AA7" s="73"/>
      <c r="AB7" s="74"/>
    </row>
    <row r="8" spans="1:28" ht="15.75" thickBot="1" x14ac:dyDescent="0.3">
      <c r="A8" s="81"/>
      <c r="B8" s="5"/>
      <c r="C8" s="106">
        <v>25</v>
      </c>
      <c r="D8" s="107"/>
      <c r="E8" s="84">
        <v>160</v>
      </c>
      <c r="F8" s="85"/>
      <c r="G8" s="36">
        <f t="shared" ref="G8:G27" si="0">$G$7</f>
        <v>100.79714721815809</v>
      </c>
      <c r="H8" s="6">
        <f t="shared" ref="H8:H12" si="1">G8*E8</f>
        <v>16127.543554905295</v>
      </c>
      <c r="I8" s="86">
        <v>1.5</v>
      </c>
      <c r="J8" s="87"/>
      <c r="K8" s="35">
        <f t="shared" ref="K8:K15" si="2">$K$7</f>
        <v>837.9922029558943</v>
      </c>
      <c r="L8" s="6">
        <f t="shared" ref="L8:L27" si="3">I8*K8</f>
        <v>1256.9883044338414</v>
      </c>
      <c r="M8" s="7">
        <v>1.5</v>
      </c>
      <c r="N8" s="35">
        <f t="shared" ref="N8:N15" si="4">$N$7</f>
        <v>1294.7279035377089</v>
      </c>
      <c r="O8" s="6">
        <f t="shared" ref="O8:O12" si="5">N8*M8</f>
        <v>1942.0918553065635</v>
      </c>
      <c r="P8" s="91"/>
      <c r="Q8" s="92"/>
      <c r="R8" s="92"/>
      <c r="S8" s="92"/>
      <c r="T8" s="93"/>
      <c r="U8" s="100"/>
      <c r="V8" s="101"/>
      <c r="W8" s="101"/>
      <c r="X8" s="101"/>
      <c r="Y8" s="102"/>
      <c r="Z8" s="73"/>
      <c r="AA8" s="73"/>
      <c r="AB8" s="74"/>
    </row>
    <row r="9" spans="1:28" ht="15.75" thickBot="1" x14ac:dyDescent="0.3">
      <c r="A9" s="80" t="s">
        <v>13</v>
      </c>
      <c r="B9" s="5"/>
      <c r="C9" s="106">
        <v>15</v>
      </c>
      <c r="D9" s="107"/>
      <c r="E9" s="84">
        <v>240</v>
      </c>
      <c r="F9" s="85"/>
      <c r="G9" s="36">
        <f t="shared" si="0"/>
        <v>100.79714721815809</v>
      </c>
      <c r="H9" s="6">
        <f t="shared" si="1"/>
        <v>24191.315332357943</v>
      </c>
      <c r="I9" s="86">
        <v>3</v>
      </c>
      <c r="J9" s="87"/>
      <c r="K9" s="35">
        <f t="shared" si="2"/>
        <v>837.9922029558943</v>
      </c>
      <c r="L9" s="6">
        <f t="shared" si="3"/>
        <v>2513.9766088676829</v>
      </c>
      <c r="M9" s="7">
        <v>3</v>
      </c>
      <c r="N9" s="35">
        <f t="shared" si="4"/>
        <v>1294.7279035377089</v>
      </c>
      <c r="O9" s="6">
        <f t="shared" si="5"/>
        <v>3884.183710613127</v>
      </c>
      <c r="P9" s="91"/>
      <c r="Q9" s="92"/>
      <c r="R9" s="92"/>
      <c r="S9" s="92"/>
      <c r="T9" s="93"/>
      <c r="U9" s="100"/>
      <c r="V9" s="101"/>
      <c r="W9" s="101"/>
      <c r="X9" s="101"/>
      <c r="Y9" s="102"/>
      <c r="Z9" s="73"/>
      <c r="AA9" s="73"/>
      <c r="AB9" s="74"/>
    </row>
    <row r="10" spans="1:28" ht="15.75" thickBot="1" x14ac:dyDescent="0.3">
      <c r="A10" s="81"/>
      <c r="B10" s="5"/>
      <c r="C10" s="106">
        <v>25</v>
      </c>
      <c r="D10" s="107"/>
      <c r="E10" s="84">
        <v>300</v>
      </c>
      <c r="F10" s="85"/>
      <c r="G10" s="36">
        <f t="shared" si="0"/>
        <v>100.79714721815809</v>
      </c>
      <c r="H10" s="6">
        <f t="shared" si="1"/>
        <v>30239.144165447426</v>
      </c>
      <c r="I10" s="86">
        <v>5</v>
      </c>
      <c r="J10" s="87"/>
      <c r="K10" s="35">
        <f t="shared" si="2"/>
        <v>837.9922029558943</v>
      </c>
      <c r="L10" s="6">
        <f t="shared" si="3"/>
        <v>4189.961014779472</v>
      </c>
      <c r="M10" s="7">
        <v>5</v>
      </c>
      <c r="N10" s="35">
        <f t="shared" si="4"/>
        <v>1294.7279035377089</v>
      </c>
      <c r="O10" s="6">
        <f t="shared" si="5"/>
        <v>6473.6395176885444</v>
      </c>
      <c r="P10" s="94"/>
      <c r="Q10" s="95"/>
      <c r="R10" s="95"/>
      <c r="S10" s="95"/>
      <c r="T10" s="96"/>
      <c r="U10" s="103"/>
      <c r="V10" s="104"/>
      <c r="W10" s="104"/>
      <c r="X10" s="104"/>
      <c r="Y10" s="105"/>
      <c r="Z10" s="73"/>
      <c r="AA10" s="73"/>
      <c r="AB10" s="74"/>
    </row>
    <row r="11" spans="1:28" ht="15.75" thickBot="1" x14ac:dyDescent="0.3">
      <c r="A11" s="80" t="s">
        <v>14</v>
      </c>
      <c r="B11" s="5"/>
      <c r="C11" s="106">
        <v>15</v>
      </c>
      <c r="D11" s="107"/>
      <c r="E11" s="84">
        <v>10</v>
      </c>
      <c r="F11" s="85"/>
      <c r="G11" s="36">
        <f t="shared" si="0"/>
        <v>100.79714721815809</v>
      </c>
      <c r="H11" s="6">
        <f t="shared" si="1"/>
        <v>1007.9714721815809</v>
      </c>
      <c r="I11" s="86">
        <v>0</v>
      </c>
      <c r="J11" s="87"/>
      <c r="K11" s="35">
        <f t="shared" si="2"/>
        <v>837.9922029558943</v>
      </c>
      <c r="L11" s="6">
        <f t="shared" si="3"/>
        <v>0</v>
      </c>
      <c r="M11" s="7">
        <v>0</v>
      </c>
      <c r="N11" s="35">
        <f t="shared" si="4"/>
        <v>1294.7279035377089</v>
      </c>
      <c r="O11" s="6">
        <f t="shared" si="5"/>
        <v>0</v>
      </c>
      <c r="P11" s="108"/>
      <c r="Q11" s="109"/>
      <c r="R11" s="108"/>
      <c r="S11" s="110"/>
      <c r="T11" s="109"/>
      <c r="U11" s="108"/>
      <c r="V11" s="109"/>
      <c r="W11" s="108"/>
      <c r="X11" s="110"/>
      <c r="Y11" s="109"/>
      <c r="Z11" s="73"/>
      <c r="AA11" s="73"/>
      <c r="AB11" s="74"/>
    </row>
    <row r="12" spans="1:28" ht="15.75" thickBot="1" x14ac:dyDescent="0.3">
      <c r="A12" s="81"/>
      <c r="B12" s="5"/>
      <c r="C12" s="106">
        <v>25</v>
      </c>
      <c r="D12" s="107"/>
      <c r="E12" s="84">
        <v>10</v>
      </c>
      <c r="F12" s="85"/>
      <c r="G12" s="36">
        <f t="shared" si="0"/>
        <v>100.79714721815809</v>
      </c>
      <c r="H12" s="6">
        <f t="shared" si="1"/>
        <v>1007.9714721815809</v>
      </c>
      <c r="I12" s="86">
        <v>0</v>
      </c>
      <c r="J12" s="87"/>
      <c r="K12" s="35">
        <f t="shared" si="2"/>
        <v>837.9922029558943</v>
      </c>
      <c r="L12" s="6">
        <f t="shared" si="3"/>
        <v>0</v>
      </c>
      <c r="M12" s="7">
        <v>0</v>
      </c>
      <c r="N12" s="35">
        <f t="shared" si="4"/>
        <v>1294.7279035377089</v>
      </c>
      <c r="O12" s="6">
        <f t="shared" si="5"/>
        <v>0</v>
      </c>
      <c r="P12" s="108"/>
      <c r="Q12" s="109"/>
      <c r="R12" s="108"/>
      <c r="S12" s="110"/>
      <c r="T12" s="109"/>
      <c r="U12" s="108"/>
      <c r="V12" s="109"/>
      <c r="W12" s="108"/>
      <c r="X12" s="110"/>
      <c r="Y12" s="109"/>
      <c r="Z12" s="73"/>
      <c r="AA12" s="73"/>
      <c r="AB12" s="74"/>
    </row>
    <row r="13" spans="1:28" ht="15.75" thickBot="1" x14ac:dyDescent="0.3">
      <c r="A13" s="121" t="s">
        <v>15</v>
      </c>
      <c r="B13" s="8" t="s">
        <v>16</v>
      </c>
      <c r="C13" s="113"/>
      <c r="D13" s="114"/>
      <c r="E13" s="115">
        <v>1.8</v>
      </c>
      <c r="F13" s="116"/>
      <c r="G13" s="36">
        <f t="shared" si="0"/>
        <v>100.79714721815809</v>
      </c>
      <c r="H13" s="9">
        <f>E13*G13</f>
        <v>181.43486499268457</v>
      </c>
      <c r="I13" s="124">
        <v>2</v>
      </c>
      <c r="J13" s="125"/>
      <c r="K13" s="35">
        <f t="shared" si="2"/>
        <v>837.9922029558943</v>
      </c>
      <c r="L13" s="10">
        <f t="shared" si="3"/>
        <v>1675.9844059117886</v>
      </c>
      <c r="M13" s="11">
        <v>2</v>
      </c>
      <c r="N13" s="35">
        <f t="shared" si="4"/>
        <v>1294.7279035377089</v>
      </c>
      <c r="O13" s="12">
        <f>N13*M13</f>
        <v>2589.4558070754179</v>
      </c>
      <c r="P13" s="88">
        <f>'havi adatok'!$M$37/34.8</f>
        <v>204.37381545416937</v>
      </c>
      <c r="Q13" s="89"/>
      <c r="R13" s="89"/>
      <c r="S13" s="89"/>
      <c r="T13" s="90"/>
      <c r="U13" s="97">
        <f>'havi adatok'!$M$38</f>
        <v>10786.787418008349</v>
      </c>
      <c r="V13" s="98"/>
      <c r="W13" s="98"/>
      <c r="X13" s="98"/>
      <c r="Y13" s="99"/>
      <c r="Z13" s="73"/>
      <c r="AA13" s="73"/>
      <c r="AB13" s="74"/>
    </row>
    <row r="14" spans="1:28" ht="15.75" thickBot="1" x14ac:dyDescent="0.3">
      <c r="A14" s="122"/>
      <c r="B14" s="8" t="s">
        <v>17</v>
      </c>
      <c r="C14" s="113"/>
      <c r="D14" s="114"/>
      <c r="E14" s="115">
        <v>1.8</v>
      </c>
      <c r="F14" s="116"/>
      <c r="G14" s="36">
        <f t="shared" si="0"/>
        <v>100.79714721815809</v>
      </c>
      <c r="H14" s="9">
        <f t="shared" ref="H14:H26" si="6">E14*G14</f>
        <v>181.43486499268457</v>
      </c>
      <c r="I14" s="124">
        <v>2</v>
      </c>
      <c r="J14" s="125"/>
      <c r="K14" s="35">
        <f t="shared" si="2"/>
        <v>837.9922029558943</v>
      </c>
      <c r="L14" s="10">
        <f t="shared" si="3"/>
        <v>1675.9844059117886</v>
      </c>
      <c r="M14" s="11">
        <v>2</v>
      </c>
      <c r="N14" s="35">
        <f t="shared" si="4"/>
        <v>1294.7279035377089</v>
      </c>
      <c r="O14" s="12">
        <f t="shared" ref="O14:O27" si="7">N14*M14</f>
        <v>2589.4558070754179</v>
      </c>
      <c r="P14" s="91"/>
      <c r="Q14" s="92"/>
      <c r="R14" s="92"/>
      <c r="S14" s="92"/>
      <c r="T14" s="93"/>
      <c r="U14" s="100"/>
      <c r="V14" s="101"/>
      <c r="W14" s="101"/>
      <c r="X14" s="101"/>
      <c r="Y14" s="102"/>
      <c r="Z14" s="73"/>
      <c r="AA14" s="73"/>
      <c r="AB14" s="74"/>
    </row>
    <row r="15" spans="1:28" ht="15.75" thickBot="1" x14ac:dyDescent="0.3">
      <c r="A15" s="122"/>
      <c r="B15" s="8" t="s">
        <v>18</v>
      </c>
      <c r="C15" s="113"/>
      <c r="D15" s="114"/>
      <c r="E15" s="115">
        <v>1.8</v>
      </c>
      <c r="F15" s="116"/>
      <c r="G15" s="36">
        <f t="shared" si="0"/>
        <v>100.79714721815809</v>
      </c>
      <c r="H15" s="9">
        <f t="shared" si="6"/>
        <v>181.43486499268457</v>
      </c>
      <c r="I15" s="124">
        <v>2</v>
      </c>
      <c r="J15" s="125"/>
      <c r="K15" s="35">
        <f t="shared" si="2"/>
        <v>837.9922029558943</v>
      </c>
      <c r="L15" s="10">
        <f t="shared" si="3"/>
        <v>1675.9844059117886</v>
      </c>
      <c r="M15" s="11">
        <v>2</v>
      </c>
      <c r="N15" s="35">
        <f t="shared" si="4"/>
        <v>1294.7279035377089</v>
      </c>
      <c r="O15" s="12">
        <f t="shared" si="7"/>
        <v>2589.4558070754179</v>
      </c>
      <c r="P15" s="91"/>
      <c r="Q15" s="92"/>
      <c r="R15" s="92"/>
      <c r="S15" s="92"/>
      <c r="T15" s="93"/>
      <c r="U15" s="100"/>
      <c r="V15" s="101"/>
      <c r="W15" s="101"/>
      <c r="X15" s="101"/>
      <c r="Y15" s="102"/>
      <c r="Z15" s="73"/>
      <c r="AA15" s="73"/>
      <c r="AB15" s="74"/>
    </row>
    <row r="16" spans="1:28" ht="15.75" thickBot="1" x14ac:dyDescent="0.3">
      <c r="A16" s="122"/>
      <c r="B16" s="111" t="s">
        <v>19</v>
      </c>
      <c r="C16" s="113"/>
      <c r="D16" s="114"/>
      <c r="E16" s="115">
        <v>1.8</v>
      </c>
      <c r="F16" s="116"/>
      <c r="G16" s="36">
        <f t="shared" si="0"/>
        <v>100.79714721815809</v>
      </c>
      <c r="H16" s="9">
        <f t="shared" si="6"/>
        <v>181.43486499268457</v>
      </c>
      <c r="I16" s="117">
        <v>2</v>
      </c>
      <c r="J16" s="118"/>
      <c r="K16" s="126">
        <f t="shared" ref="K16" si="8">$K$8</f>
        <v>837.9922029558943</v>
      </c>
      <c r="L16" s="128">
        <f>K16*I16</f>
        <v>1675.9844059117886</v>
      </c>
      <c r="M16" s="130">
        <v>2</v>
      </c>
      <c r="N16" s="132">
        <f t="shared" ref="N16" si="9">$N$15</f>
        <v>1294.7279035377089</v>
      </c>
      <c r="O16" s="128">
        <f t="shared" si="7"/>
        <v>2589.4558070754179</v>
      </c>
      <c r="P16" s="91"/>
      <c r="Q16" s="92"/>
      <c r="R16" s="92"/>
      <c r="S16" s="92"/>
      <c r="T16" s="93"/>
      <c r="U16" s="100"/>
      <c r="V16" s="101"/>
      <c r="W16" s="101"/>
      <c r="X16" s="101"/>
      <c r="Y16" s="102"/>
      <c r="Z16" s="73"/>
      <c r="AA16" s="73"/>
      <c r="AB16" s="74"/>
    </row>
    <row r="17" spans="1:28" ht="26.25" customHeight="1" thickBot="1" x14ac:dyDescent="0.3">
      <c r="A17" s="122"/>
      <c r="B17" s="112"/>
      <c r="C17" s="113"/>
      <c r="D17" s="114"/>
      <c r="E17" s="134">
        <v>70</v>
      </c>
      <c r="F17" s="135"/>
      <c r="G17" s="36">
        <f t="shared" si="0"/>
        <v>100.79714721815809</v>
      </c>
      <c r="H17" s="13">
        <f t="shared" si="6"/>
        <v>7055.8003052710665</v>
      </c>
      <c r="I17" s="119"/>
      <c r="J17" s="120"/>
      <c r="K17" s="127"/>
      <c r="L17" s="129"/>
      <c r="M17" s="131"/>
      <c r="N17" s="133"/>
      <c r="O17" s="129">
        <f t="shared" si="7"/>
        <v>0</v>
      </c>
      <c r="P17" s="91"/>
      <c r="Q17" s="92"/>
      <c r="R17" s="92"/>
      <c r="S17" s="92"/>
      <c r="T17" s="93"/>
      <c r="U17" s="100"/>
      <c r="V17" s="101"/>
      <c r="W17" s="101"/>
      <c r="X17" s="101"/>
      <c r="Y17" s="102"/>
      <c r="Z17" s="73"/>
      <c r="AA17" s="73"/>
      <c r="AB17" s="74"/>
    </row>
    <row r="18" spans="1:28" ht="26.25" thickBot="1" x14ac:dyDescent="0.3">
      <c r="A18" s="123"/>
      <c r="B18" s="14" t="s">
        <v>20</v>
      </c>
      <c r="C18" s="113"/>
      <c r="D18" s="114"/>
      <c r="E18" s="115">
        <v>1.8</v>
      </c>
      <c r="F18" s="116"/>
      <c r="G18" s="36">
        <f t="shared" si="0"/>
        <v>100.79714721815809</v>
      </c>
      <c r="H18" s="9">
        <f t="shared" si="6"/>
        <v>181.43486499268457</v>
      </c>
      <c r="I18" s="124">
        <v>2</v>
      </c>
      <c r="J18" s="125"/>
      <c r="K18" s="35">
        <f>$K$8</f>
        <v>837.9922029558943</v>
      </c>
      <c r="L18" s="10">
        <f t="shared" si="3"/>
        <v>1675.9844059117886</v>
      </c>
      <c r="M18" s="11">
        <v>2</v>
      </c>
      <c r="N18" s="35">
        <f t="shared" ref="N18:N27" si="10">$N$15</f>
        <v>1294.7279035377089</v>
      </c>
      <c r="O18" s="12">
        <f t="shared" si="7"/>
        <v>2589.4558070754179</v>
      </c>
      <c r="P18" s="91"/>
      <c r="Q18" s="92"/>
      <c r="R18" s="92"/>
      <c r="S18" s="92"/>
      <c r="T18" s="93"/>
      <c r="U18" s="100"/>
      <c r="V18" s="101"/>
      <c r="W18" s="101"/>
      <c r="X18" s="101"/>
      <c r="Y18" s="102"/>
      <c r="Z18" s="73"/>
      <c r="AA18" s="73"/>
      <c r="AB18" s="74"/>
    </row>
    <row r="19" spans="1:28" ht="15.75" thickBot="1" x14ac:dyDescent="0.3">
      <c r="A19" s="121" t="s">
        <v>21</v>
      </c>
      <c r="B19" s="8" t="s">
        <v>22</v>
      </c>
      <c r="C19" s="113"/>
      <c r="D19" s="114"/>
      <c r="E19" s="115">
        <v>1</v>
      </c>
      <c r="F19" s="116"/>
      <c r="G19" s="36">
        <f t="shared" si="0"/>
        <v>100.79714721815809</v>
      </c>
      <c r="H19" s="9">
        <f t="shared" si="6"/>
        <v>100.79714721815809</v>
      </c>
      <c r="I19" s="124">
        <v>1</v>
      </c>
      <c r="J19" s="125"/>
      <c r="K19" s="35">
        <f t="shared" ref="K19:K27" si="11">$K$8</f>
        <v>837.9922029558943</v>
      </c>
      <c r="L19" s="10">
        <f t="shared" si="3"/>
        <v>837.9922029558943</v>
      </c>
      <c r="M19" s="11">
        <v>1</v>
      </c>
      <c r="N19" s="35">
        <f t="shared" si="10"/>
        <v>1294.7279035377089</v>
      </c>
      <c r="O19" s="12">
        <f t="shared" si="7"/>
        <v>1294.7279035377089</v>
      </c>
      <c r="P19" s="91"/>
      <c r="Q19" s="92"/>
      <c r="R19" s="92"/>
      <c r="S19" s="92"/>
      <c r="T19" s="93"/>
      <c r="U19" s="100"/>
      <c r="V19" s="101"/>
      <c r="W19" s="101"/>
      <c r="X19" s="101"/>
      <c r="Y19" s="102"/>
      <c r="Z19" s="73"/>
      <c r="AA19" s="73"/>
      <c r="AB19" s="74"/>
    </row>
    <row r="20" spans="1:28" ht="15.75" thickBot="1" x14ac:dyDescent="0.3">
      <c r="A20" s="122"/>
      <c r="B20" s="8" t="s">
        <v>23</v>
      </c>
      <c r="C20" s="113"/>
      <c r="D20" s="114"/>
      <c r="E20" s="115">
        <v>1</v>
      </c>
      <c r="F20" s="116"/>
      <c r="G20" s="36">
        <f t="shared" si="0"/>
        <v>100.79714721815809</v>
      </c>
      <c r="H20" s="9">
        <f t="shared" si="6"/>
        <v>100.79714721815809</v>
      </c>
      <c r="I20" s="124">
        <v>1</v>
      </c>
      <c r="J20" s="125"/>
      <c r="K20" s="35">
        <f t="shared" si="11"/>
        <v>837.9922029558943</v>
      </c>
      <c r="L20" s="10">
        <f t="shared" si="3"/>
        <v>837.9922029558943</v>
      </c>
      <c r="M20" s="11">
        <v>1</v>
      </c>
      <c r="N20" s="35">
        <f t="shared" si="10"/>
        <v>1294.7279035377089</v>
      </c>
      <c r="O20" s="12">
        <f t="shared" si="7"/>
        <v>1294.7279035377089</v>
      </c>
      <c r="P20" s="91"/>
      <c r="Q20" s="92"/>
      <c r="R20" s="92"/>
      <c r="S20" s="92"/>
      <c r="T20" s="93"/>
      <c r="U20" s="100"/>
      <c r="V20" s="101"/>
      <c r="W20" s="101"/>
      <c r="X20" s="101"/>
      <c r="Y20" s="102"/>
      <c r="Z20" s="73"/>
      <c r="AA20" s="73"/>
      <c r="AB20" s="74"/>
    </row>
    <row r="21" spans="1:28" ht="15.75" thickBot="1" x14ac:dyDescent="0.3">
      <c r="A21" s="122"/>
      <c r="B21" s="8" t="s">
        <v>24</v>
      </c>
      <c r="C21" s="113"/>
      <c r="D21" s="114"/>
      <c r="E21" s="115">
        <v>1</v>
      </c>
      <c r="F21" s="116"/>
      <c r="G21" s="36">
        <f t="shared" si="0"/>
        <v>100.79714721815809</v>
      </c>
      <c r="H21" s="9">
        <f t="shared" si="6"/>
        <v>100.79714721815809</v>
      </c>
      <c r="I21" s="124">
        <v>1</v>
      </c>
      <c r="J21" s="125"/>
      <c r="K21" s="35">
        <f t="shared" si="11"/>
        <v>837.9922029558943</v>
      </c>
      <c r="L21" s="10">
        <f t="shared" si="3"/>
        <v>837.9922029558943</v>
      </c>
      <c r="M21" s="11">
        <v>1</v>
      </c>
      <c r="N21" s="35">
        <f t="shared" si="10"/>
        <v>1294.7279035377089</v>
      </c>
      <c r="O21" s="12">
        <f t="shared" si="7"/>
        <v>1294.7279035377089</v>
      </c>
      <c r="P21" s="91"/>
      <c r="Q21" s="92"/>
      <c r="R21" s="92"/>
      <c r="S21" s="92"/>
      <c r="T21" s="93"/>
      <c r="U21" s="100"/>
      <c r="V21" s="101"/>
      <c r="W21" s="101"/>
      <c r="X21" s="101"/>
      <c r="Y21" s="102"/>
      <c r="Z21" s="73"/>
      <c r="AA21" s="73"/>
      <c r="AB21" s="74"/>
    </row>
    <row r="22" spans="1:28" ht="15.75" thickBot="1" x14ac:dyDescent="0.3">
      <c r="A22" s="122"/>
      <c r="B22" s="8" t="s">
        <v>25</v>
      </c>
      <c r="C22" s="113"/>
      <c r="D22" s="114"/>
      <c r="E22" s="115">
        <v>1</v>
      </c>
      <c r="F22" s="116"/>
      <c r="G22" s="36">
        <f t="shared" si="0"/>
        <v>100.79714721815809</v>
      </c>
      <c r="H22" s="9">
        <f t="shared" si="6"/>
        <v>100.79714721815809</v>
      </c>
      <c r="I22" s="124">
        <v>1</v>
      </c>
      <c r="J22" s="125"/>
      <c r="K22" s="35">
        <f t="shared" si="11"/>
        <v>837.9922029558943</v>
      </c>
      <c r="L22" s="10">
        <f t="shared" si="3"/>
        <v>837.9922029558943</v>
      </c>
      <c r="M22" s="11">
        <v>1</v>
      </c>
      <c r="N22" s="35">
        <f t="shared" si="10"/>
        <v>1294.7279035377089</v>
      </c>
      <c r="O22" s="12">
        <f t="shared" si="7"/>
        <v>1294.7279035377089</v>
      </c>
      <c r="P22" s="91"/>
      <c r="Q22" s="92"/>
      <c r="R22" s="92"/>
      <c r="S22" s="92"/>
      <c r="T22" s="93"/>
      <c r="U22" s="100"/>
      <c r="V22" s="101"/>
      <c r="W22" s="101"/>
      <c r="X22" s="101"/>
      <c r="Y22" s="102"/>
      <c r="Z22" s="73"/>
      <c r="AA22" s="73"/>
      <c r="AB22" s="74"/>
    </row>
    <row r="23" spans="1:28" ht="15.75" thickBot="1" x14ac:dyDescent="0.3">
      <c r="A23" s="123"/>
      <c r="B23" s="8" t="s">
        <v>26</v>
      </c>
      <c r="C23" s="113"/>
      <c r="D23" s="114"/>
      <c r="E23" s="115">
        <v>1</v>
      </c>
      <c r="F23" s="116"/>
      <c r="G23" s="36">
        <f t="shared" si="0"/>
        <v>100.79714721815809</v>
      </c>
      <c r="H23" s="9">
        <f t="shared" si="6"/>
        <v>100.79714721815809</v>
      </c>
      <c r="I23" s="124">
        <v>1</v>
      </c>
      <c r="J23" s="125"/>
      <c r="K23" s="35">
        <f t="shared" si="11"/>
        <v>837.9922029558943</v>
      </c>
      <c r="L23" s="10">
        <f t="shared" si="3"/>
        <v>837.9922029558943</v>
      </c>
      <c r="M23" s="11">
        <v>1</v>
      </c>
      <c r="N23" s="35">
        <f t="shared" si="10"/>
        <v>1294.7279035377089</v>
      </c>
      <c r="O23" s="12">
        <f t="shared" si="7"/>
        <v>1294.7279035377089</v>
      </c>
      <c r="P23" s="91"/>
      <c r="Q23" s="92"/>
      <c r="R23" s="92"/>
      <c r="S23" s="92"/>
      <c r="T23" s="93"/>
      <c r="U23" s="100"/>
      <c r="V23" s="101"/>
      <c r="W23" s="101"/>
      <c r="X23" s="101"/>
      <c r="Y23" s="102"/>
      <c r="Z23" s="73"/>
      <c r="AA23" s="73"/>
      <c r="AB23" s="74"/>
    </row>
    <row r="24" spans="1:28" ht="15.75" thickBot="1" x14ac:dyDescent="0.3">
      <c r="A24" s="15" t="s">
        <v>27</v>
      </c>
      <c r="B24" s="8"/>
      <c r="C24" s="113"/>
      <c r="D24" s="114"/>
      <c r="E24" s="115">
        <v>2</v>
      </c>
      <c r="F24" s="116"/>
      <c r="G24" s="36">
        <f t="shared" si="0"/>
        <v>100.79714721815809</v>
      </c>
      <c r="H24" s="9">
        <f t="shared" si="6"/>
        <v>201.59429443631618</v>
      </c>
      <c r="I24" s="124">
        <v>1</v>
      </c>
      <c r="J24" s="125"/>
      <c r="K24" s="35">
        <f t="shared" si="11"/>
        <v>837.9922029558943</v>
      </c>
      <c r="L24" s="10">
        <f t="shared" si="3"/>
        <v>837.9922029558943</v>
      </c>
      <c r="M24" s="11">
        <v>1</v>
      </c>
      <c r="N24" s="35">
        <f t="shared" si="10"/>
        <v>1294.7279035377089</v>
      </c>
      <c r="O24" s="12">
        <f t="shared" si="7"/>
        <v>1294.7279035377089</v>
      </c>
      <c r="P24" s="91"/>
      <c r="Q24" s="92"/>
      <c r="R24" s="92"/>
      <c r="S24" s="92"/>
      <c r="T24" s="93"/>
      <c r="U24" s="100"/>
      <c r="V24" s="101"/>
      <c r="W24" s="101"/>
      <c r="X24" s="101"/>
      <c r="Y24" s="102"/>
      <c r="Z24" s="73"/>
      <c r="AA24" s="73"/>
      <c r="AB24" s="74"/>
    </row>
    <row r="25" spans="1:28" ht="26.25" thickBot="1" x14ac:dyDescent="0.3">
      <c r="A25" s="121" t="s">
        <v>28</v>
      </c>
      <c r="B25" s="14" t="s">
        <v>29</v>
      </c>
      <c r="C25" s="113"/>
      <c r="D25" s="114"/>
      <c r="E25" s="115">
        <v>2</v>
      </c>
      <c r="F25" s="116"/>
      <c r="G25" s="36">
        <f t="shared" si="0"/>
        <v>100.79714721815809</v>
      </c>
      <c r="H25" s="9">
        <f t="shared" si="6"/>
        <v>201.59429443631618</v>
      </c>
      <c r="I25" s="124">
        <v>1</v>
      </c>
      <c r="J25" s="125"/>
      <c r="K25" s="35">
        <f t="shared" si="11"/>
        <v>837.9922029558943</v>
      </c>
      <c r="L25" s="10">
        <f t="shared" si="3"/>
        <v>837.9922029558943</v>
      </c>
      <c r="M25" s="11">
        <v>1</v>
      </c>
      <c r="N25" s="35">
        <f t="shared" si="10"/>
        <v>1294.7279035377089</v>
      </c>
      <c r="O25" s="12">
        <f t="shared" si="7"/>
        <v>1294.7279035377089</v>
      </c>
      <c r="P25" s="91"/>
      <c r="Q25" s="92"/>
      <c r="R25" s="92"/>
      <c r="S25" s="92"/>
      <c r="T25" s="93"/>
      <c r="U25" s="100"/>
      <c r="V25" s="101"/>
      <c r="W25" s="101"/>
      <c r="X25" s="101"/>
      <c r="Y25" s="102"/>
      <c r="Z25" s="73"/>
      <c r="AA25" s="73"/>
      <c r="AB25" s="74"/>
    </row>
    <row r="26" spans="1:28" ht="15.75" thickBot="1" x14ac:dyDescent="0.3">
      <c r="A26" s="122"/>
      <c r="B26" s="8" t="s">
        <v>30</v>
      </c>
      <c r="C26" s="113"/>
      <c r="D26" s="114"/>
      <c r="E26" s="115">
        <v>2</v>
      </c>
      <c r="F26" s="116"/>
      <c r="G26" s="36">
        <f t="shared" si="0"/>
        <v>100.79714721815809</v>
      </c>
      <c r="H26" s="9">
        <f t="shared" si="6"/>
        <v>201.59429443631618</v>
      </c>
      <c r="I26" s="124">
        <v>1.5</v>
      </c>
      <c r="J26" s="125"/>
      <c r="K26" s="35">
        <f t="shared" si="11"/>
        <v>837.9922029558943</v>
      </c>
      <c r="L26" s="10">
        <f t="shared" si="3"/>
        <v>1256.9883044338414</v>
      </c>
      <c r="M26" s="16">
        <v>1.5</v>
      </c>
      <c r="N26" s="35">
        <f t="shared" si="10"/>
        <v>1294.7279035377089</v>
      </c>
      <c r="O26" s="12">
        <f t="shared" si="7"/>
        <v>1942.0918553065635</v>
      </c>
      <c r="P26" s="91"/>
      <c r="Q26" s="92"/>
      <c r="R26" s="92"/>
      <c r="S26" s="92"/>
      <c r="T26" s="93"/>
      <c r="U26" s="100"/>
      <c r="V26" s="101"/>
      <c r="W26" s="101"/>
      <c r="X26" s="101"/>
      <c r="Y26" s="102"/>
      <c r="Z26" s="73"/>
      <c r="AA26" s="73"/>
      <c r="AB26" s="74"/>
    </row>
    <row r="27" spans="1:28" ht="15.75" thickBot="1" x14ac:dyDescent="0.3">
      <c r="A27" s="123"/>
      <c r="B27" s="8" t="s">
        <v>31</v>
      </c>
      <c r="C27" s="113"/>
      <c r="D27" s="114"/>
      <c r="E27" s="84">
        <v>300</v>
      </c>
      <c r="F27" s="85"/>
      <c r="G27" s="36">
        <f t="shared" si="0"/>
        <v>100.79714721815809</v>
      </c>
      <c r="H27" s="6">
        <f t="shared" ref="H27" si="12">G27*E27</f>
        <v>30239.144165447426</v>
      </c>
      <c r="I27" s="86">
        <v>4</v>
      </c>
      <c r="J27" s="87"/>
      <c r="K27" s="35">
        <f t="shared" si="11"/>
        <v>837.9922029558943</v>
      </c>
      <c r="L27" s="6">
        <f t="shared" si="3"/>
        <v>3351.9688118235772</v>
      </c>
      <c r="M27" s="7">
        <v>4</v>
      </c>
      <c r="N27" s="35">
        <f t="shared" si="10"/>
        <v>1294.7279035377089</v>
      </c>
      <c r="O27" s="6">
        <f t="shared" si="7"/>
        <v>5178.9116141508357</v>
      </c>
      <c r="P27" s="91"/>
      <c r="Q27" s="92"/>
      <c r="R27" s="92"/>
      <c r="S27" s="92"/>
      <c r="T27" s="93"/>
      <c r="U27" s="100"/>
      <c r="V27" s="101"/>
      <c r="W27" s="101"/>
      <c r="X27" s="101"/>
      <c r="Y27" s="102"/>
      <c r="Z27" s="73"/>
      <c r="AA27" s="73"/>
      <c r="AB27" s="74"/>
    </row>
    <row r="28" spans="1:28" ht="15.75" thickBot="1" x14ac:dyDescent="0.3">
      <c r="A28" s="15" t="s">
        <v>32</v>
      </c>
      <c r="B28" s="113" t="s">
        <v>33</v>
      </c>
      <c r="C28" s="137"/>
      <c r="D28" s="137"/>
      <c r="E28" s="137"/>
      <c r="F28" s="137"/>
      <c r="G28" s="137"/>
      <c r="H28" s="137"/>
      <c r="I28" s="137"/>
      <c r="J28" s="138"/>
      <c r="K28" s="139"/>
      <c r="L28" s="114"/>
      <c r="M28" s="5"/>
      <c r="N28" s="113"/>
      <c r="O28" s="114"/>
      <c r="P28" s="94"/>
      <c r="Q28" s="95"/>
      <c r="R28" s="95"/>
      <c r="S28" s="95"/>
      <c r="T28" s="96"/>
      <c r="U28" s="103"/>
      <c r="V28" s="104"/>
      <c r="W28" s="104"/>
      <c r="X28" s="104"/>
      <c r="Y28" s="105"/>
      <c r="Z28" s="75"/>
      <c r="AA28" s="75"/>
      <c r="AB28" s="76"/>
    </row>
    <row r="29" spans="1:28" ht="15.75" thickBot="1" x14ac:dyDescent="0.3">
      <c r="A29" s="140" t="s">
        <v>34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2"/>
    </row>
    <row r="30" spans="1:28" x14ac:dyDescent="0.25">
      <c r="A30" s="143" t="s">
        <v>35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5"/>
    </row>
    <row r="31" spans="1:28" ht="15.75" thickBot="1" x14ac:dyDescent="0.3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8"/>
    </row>
    <row r="32" spans="1:28" ht="15" customHeight="1" x14ac:dyDescent="0.25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</sheetData>
  <mergeCells count="120"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55" t="str">
        <f>'havi adatok'!$A$15</f>
        <v>2025.12.30-ig igazolt számlák alapján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5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5.75" customHeight="1" thickBot="1" x14ac:dyDescent="0.3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15.75" thickBot="1" x14ac:dyDescent="0.3">
      <c r="A4" s="58" t="s">
        <v>1</v>
      </c>
      <c r="B4" s="58" t="s">
        <v>2</v>
      </c>
      <c r="C4" s="62" t="s">
        <v>3</v>
      </c>
      <c r="D4" s="63"/>
      <c r="E4" s="68" t="s">
        <v>4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68" t="s">
        <v>5</v>
      </c>
      <c r="AA4" s="69"/>
      <c r="AB4" s="70"/>
    </row>
    <row r="5" spans="1:28" ht="15.75" thickBot="1" x14ac:dyDescent="0.3">
      <c r="A5" s="59"/>
      <c r="B5" s="59"/>
      <c r="C5" s="64"/>
      <c r="D5" s="65"/>
      <c r="E5" s="68" t="s">
        <v>6</v>
      </c>
      <c r="F5" s="69"/>
      <c r="G5" s="69"/>
      <c r="H5" s="70"/>
      <c r="I5" s="68" t="s">
        <v>7</v>
      </c>
      <c r="J5" s="69"/>
      <c r="K5" s="69"/>
      <c r="L5" s="70"/>
      <c r="M5" s="69" t="s">
        <v>8</v>
      </c>
      <c r="N5" s="69"/>
      <c r="O5" s="70"/>
      <c r="P5" s="68" t="s">
        <v>57</v>
      </c>
      <c r="Q5" s="69"/>
      <c r="R5" s="69"/>
      <c r="S5" s="69"/>
      <c r="T5" s="70"/>
      <c r="U5" s="68" t="s">
        <v>58</v>
      </c>
      <c r="V5" s="69"/>
      <c r="W5" s="69"/>
      <c r="X5" s="69"/>
      <c r="Y5" s="70"/>
      <c r="Z5" s="71" t="s">
        <v>9</v>
      </c>
      <c r="AA5" s="71"/>
      <c r="AB5" s="72"/>
    </row>
    <row r="6" spans="1:28" ht="38.25" customHeight="1" thickBot="1" x14ac:dyDescent="0.3">
      <c r="A6" s="60"/>
      <c r="B6" s="61"/>
      <c r="C6" s="66"/>
      <c r="D6" s="67"/>
      <c r="E6" s="68" t="s">
        <v>10</v>
      </c>
      <c r="F6" s="70"/>
      <c r="G6" s="2" t="s">
        <v>44</v>
      </c>
      <c r="H6" s="2" t="s">
        <v>11</v>
      </c>
      <c r="I6" s="68" t="s">
        <v>10</v>
      </c>
      <c r="J6" s="70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77" t="s">
        <v>10</v>
      </c>
      <c r="Q6" s="78"/>
      <c r="R6" s="79"/>
      <c r="S6" s="77" t="s">
        <v>11</v>
      </c>
      <c r="T6" s="79"/>
      <c r="U6" s="77" t="s">
        <v>10</v>
      </c>
      <c r="V6" s="78"/>
      <c r="W6" s="79"/>
      <c r="X6" s="77" t="s">
        <v>11</v>
      </c>
      <c r="Y6" s="79"/>
      <c r="Z6" s="73"/>
      <c r="AA6" s="73"/>
      <c r="AB6" s="74"/>
    </row>
    <row r="7" spans="1:28" ht="15.75" thickBot="1" x14ac:dyDescent="0.3">
      <c r="A7" s="80" t="s">
        <v>12</v>
      </c>
      <c r="B7" s="5"/>
      <c r="C7" s="82">
        <v>15</v>
      </c>
      <c r="D7" s="83"/>
      <c r="E7" s="84">
        <v>100</v>
      </c>
      <c r="F7" s="85"/>
      <c r="G7" s="36">
        <f>'havi adatok'!$H$36</f>
        <v>107.49950916337508</v>
      </c>
      <c r="H7" s="6">
        <f>G7*E7</f>
        <v>10749.950916337508</v>
      </c>
      <c r="I7" s="86">
        <v>1</v>
      </c>
      <c r="J7" s="87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1388.8799595044111</v>
      </c>
      <c r="O7" s="6">
        <f>N7*M7</f>
        <v>1388.8799595044111</v>
      </c>
      <c r="P7" s="88">
        <f>'havi adatok'!$H$37/34.8</f>
        <v>341.51440340650174</v>
      </c>
      <c r="Q7" s="89"/>
      <c r="R7" s="89"/>
      <c r="S7" s="89"/>
      <c r="T7" s="90"/>
      <c r="U7" s="97">
        <f>'havi adatok'!$H$38</f>
        <v>32201.665427509295</v>
      </c>
      <c r="V7" s="98"/>
      <c r="W7" s="98"/>
      <c r="X7" s="98"/>
      <c r="Y7" s="99"/>
      <c r="Z7" s="73"/>
      <c r="AA7" s="73"/>
      <c r="AB7" s="74"/>
    </row>
    <row r="8" spans="1:28" ht="15.75" thickBot="1" x14ac:dyDescent="0.3">
      <c r="A8" s="81"/>
      <c r="B8" s="5"/>
      <c r="C8" s="106">
        <v>25</v>
      </c>
      <c r="D8" s="107"/>
      <c r="E8" s="84">
        <v>160</v>
      </c>
      <c r="F8" s="85"/>
      <c r="G8" s="36">
        <f>'havi adatok'!$H$36</f>
        <v>107.49950916337508</v>
      </c>
      <c r="H8" s="6">
        <f t="shared" ref="H8:H12" si="0">G8*E8</f>
        <v>17199.921466140011</v>
      </c>
      <c r="I8" s="86">
        <v>1.5</v>
      </c>
      <c r="J8" s="87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1388.8799595044111</v>
      </c>
      <c r="O8" s="6">
        <f t="shared" ref="O8:O12" si="2">N8*M8</f>
        <v>2083.3199392566166</v>
      </c>
      <c r="P8" s="91"/>
      <c r="Q8" s="92"/>
      <c r="R8" s="92"/>
      <c r="S8" s="92"/>
      <c r="T8" s="93"/>
      <c r="U8" s="100"/>
      <c r="V8" s="101"/>
      <c r="W8" s="101"/>
      <c r="X8" s="101"/>
      <c r="Y8" s="102"/>
      <c r="Z8" s="73"/>
      <c r="AA8" s="73"/>
      <c r="AB8" s="74"/>
    </row>
    <row r="9" spans="1:28" ht="15.75" thickBot="1" x14ac:dyDescent="0.3">
      <c r="A9" s="80" t="s">
        <v>13</v>
      </c>
      <c r="B9" s="5"/>
      <c r="C9" s="106">
        <v>15</v>
      </c>
      <c r="D9" s="107"/>
      <c r="E9" s="84">
        <v>240</v>
      </c>
      <c r="F9" s="85"/>
      <c r="G9" s="36">
        <f>'havi adatok'!$H$36</f>
        <v>107.49950916337508</v>
      </c>
      <c r="H9" s="6">
        <f t="shared" si="0"/>
        <v>25799.88219921002</v>
      </c>
      <c r="I9" s="86">
        <v>3</v>
      </c>
      <c r="J9" s="87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1388.8799595044111</v>
      </c>
      <c r="O9" s="6">
        <f t="shared" si="2"/>
        <v>4166.6398785132333</v>
      </c>
      <c r="P9" s="91"/>
      <c r="Q9" s="92"/>
      <c r="R9" s="92"/>
      <c r="S9" s="92"/>
      <c r="T9" s="93"/>
      <c r="U9" s="100"/>
      <c r="V9" s="101"/>
      <c r="W9" s="101"/>
      <c r="X9" s="101"/>
      <c r="Y9" s="102"/>
      <c r="Z9" s="73"/>
      <c r="AA9" s="73"/>
      <c r="AB9" s="74"/>
    </row>
    <row r="10" spans="1:28" ht="15.75" thickBot="1" x14ac:dyDescent="0.3">
      <c r="A10" s="81"/>
      <c r="B10" s="5"/>
      <c r="C10" s="106">
        <v>25</v>
      </c>
      <c r="D10" s="107"/>
      <c r="E10" s="84">
        <v>300</v>
      </c>
      <c r="F10" s="85"/>
      <c r="G10" s="36">
        <f>'havi adatok'!$H$36</f>
        <v>107.49950916337508</v>
      </c>
      <c r="H10" s="6">
        <f t="shared" si="0"/>
        <v>32249.852749012523</v>
      </c>
      <c r="I10" s="86">
        <v>5</v>
      </c>
      <c r="J10" s="87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1388.8799595044111</v>
      </c>
      <c r="O10" s="6">
        <f t="shared" si="2"/>
        <v>6944.3997975220555</v>
      </c>
      <c r="P10" s="94"/>
      <c r="Q10" s="95"/>
      <c r="R10" s="95"/>
      <c r="S10" s="95"/>
      <c r="T10" s="96"/>
      <c r="U10" s="103"/>
      <c r="V10" s="104"/>
      <c r="W10" s="104"/>
      <c r="X10" s="104"/>
      <c r="Y10" s="105"/>
      <c r="Z10" s="73"/>
      <c r="AA10" s="73"/>
      <c r="AB10" s="74"/>
    </row>
    <row r="11" spans="1:28" ht="15.75" thickBot="1" x14ac:dyDescent="0.3">
      <c r="A11" s="80" t="s">
        <v>14</v>
      </c>
      <c r="B11" s="5"/>
      <c r="C11" s="106">
        <v>15</v>
      </c>
      <c r="D11" s="107"/>
      <c r="E11" s="84">
        <v>10</v>
      </c>
      <c r="F11" s="85"/>
      <c r="G11" s="36">
        <f>'havi adatok'!$H$36</f>
        <v>107.49950916337508</v>
      </c>
      <c r="H11" s="6">
        <f t="shared" si="0"/>
        <v>1074.9950916337507</v>
      </c>
      <c r="I11" s="86">
        <v>0</v>
      </c>
      <c r="J11" s="87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1388.8799595044111</v>
      </c>
      <c r="O11" s="6">
        <f t="shared" si="2"/>
        <v>0</v>
      </c>
      <c r="P11" s="108"/>
      <c r="Q11" s="109"/>
      <c r="R11" s="108"/>
      <c r="S11" s="110"/>
      <c r="T11" s="109"/>
      <c r="U11" s="108"/>
      <c r="V11" s="109"/>
      <c r="W11" s="108"/>
      <c r="X11" s="110"/>
      <c r="Y11" s="109"/>
      <c r="Z11" s="73"/>
      <c r="AA11" s="73"/>
      <c r="AB11" s="74"/>
    </row>
    <row r="12" spans="1:28" ht="15.75" thickBot="1" x14ac:dyDescent="0.3">
      <c r="A12" s="81"/>
      <c r="B12" s="5"/>
      <c r="C12" s="106">
        <v>25</v>
      </c>
      <c r="D12" s="107"/>
      <c r="E12" s="84">
        <v>10</v>
      </c>
      <c r="F12" s="85"/>
      <c r="G12" s="36">
        <f>'havi adatok'!$H$36</f>
        <v>107.49950916337508</v>
      </c>
      <c r="H12" s="6">
        <f t="shared" si="0"/>
        <v>1074.9950916337507</v>
      </c>
      <c r="I12" s="86">
        <v>0</v>
      </c>
      <c r="J12" s="87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1388.8799595044111</v>
      </c>
      <c r="O12" s="6">
        <f t="shared" si="2"/>
        <v>0</v>
      </c>
      <c r="P12" s="108"/>
      <c r="Q12" s="109"/>
      <c r="R12" s="108"/>
      <c r="S12" s="110"/>
      <c r="T12" s="109"/>
      <c r="U12" s="108"/>
      <c r="V12" s="109"/>
      <c r="W12" s="108"/>
      <c r="X12" s="110"/>
      <c r="Y12" s="109"/>
      <c r="Z12" s="73"/>
      <c r="AA12" s="73"/>
      <c r="AB12" s="74"/>
    </row>
    <row r="13" spans="1:28" ht="15.75" thickBot="1" x14ac:dyDescent="0.3">
      <c r="A13" s="121" t="s">
        <v>15</v>
      </c>
      <c r="B13" s="8" t="s">
        <v>16</v>
      </c>
      <c r="C13" s="113"/>
      <c r="D13" s="114"/>
      <c r="E13" s="115">
        <v>1.8</v>
      </c>
      <c r="F13" s="116"/>
      <c r="G13" s="36">
        <f>'havi adatok'!$H$36</f>
        <v>107.49950916337508</v>
      </c>
      <c r="H13" s="9">
        <f>E13*G13</f>
        <v>193.49911649407514</v>
      </c>
      <c r="I13" s="124">
        <v>2</v>
      </c>
      <c r="J13" s="125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1388.8799595044111</v>
      </c>
      <c r="O13" s="12">
        <f>N13*M13</f>
        <v>2777.7599190088222</v>
      </c>
      <c r="P13" s="88">
        <f>'havi adatok'!$H$37/34.8</f>
        <v>341.51440340650174</v>
      </c>
      <c r="Q13" s="89"/>
      <c r="R13" s="89"/>
      <c r="S13" s="89"/>
      <c r="T13" s="90"/>
      <c r="U13" s="97">
        <f>'havi adatok'!$H$38</f>
        <v>32201.665427509295</v>
      </c>
      <c r="V13" s="98"/>
      <c r="W13" s="98"/>
      <c r="X13" s="98"/>
      <c r="Y13" s="99"/>
      <c r="Z13" s="73"/>
      <c r="AA13" s="73"/>
      <c r="AB13" s="74"/>
    </row>
    <row r="14" spans="1:28" ht="15.75" thickBot="1" x14ac:dyDescent="0.3">
      <c r="A14" s="122"/>
      <c r="B14" s="8" t="s">
        <v>17</v>
      </c>
      <c r="C14" s="113"/>
      <c r="D14" s="114"/>
      <c r="E14" s="115">
        <v>1.8</v>
      </c>
      <c r="F14" s="116"/>
      <c r="G14" s="36">
        <f>'havi adatok'!$H$36</f>
        <v>107.49950916337508</v>
      </c>
      <c r="H14" s="9">
        <f t="shared" ref="H14:H26" si="3">E14*G14</f>
        <v>193.49911649407514</v>
      </c>
      <c r="I14" s="124">
        <v>2</v>
      </c>
      <c r="J14" s="125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1388.8799595044111</v>
      </c>
      <c r="O14" s="12">
        <f t="shared" ref="O14:O15" si="4">N14*M14</f>
        <v>2777.7599190088222</v>
      </c>
      <c r="P14" s="91"/>
      <c r="Q14" s="92"/>
      <c r="R14" s="92"/>
      <c r="S14" s="92"/>
      <c r="T14" s="93"/>
      <c r="U14" s="100"/>
      <c r="V14" s="101"/>
      <c r="W14" s="101"/>
      <c r="X14" s="101"/>
      <c r="Y14" s="102"/>
      <c r="Z14" s="73"/>
      <c r="AA14" s="73"/>
      <c r="AB14" s="74"/>
    </row>
    <row r="15" spans="1:28" ht="15.75" thickBot="1" x14ac:dyDescent="0.3">
      <c r="A15" s="122"/>
      <c r="B15" s="8" t="s">
        <v>18</v>
      </c>
      <c r="C15" s="113"/>
      <c r="D15" s="114"/>
      <c r="E15" s="115">
        <v>1.8</v>
      </c>
      <c r="F15" s="116"/>
      <c r="G15" s="36">
        <f>'havi adatok'!$H$36</f>
        <v>107.49950916337508</v>
      </c>
      <c r="H15" s="9">
        <f t="shared" si="3"/>
        <v>193.49911649407514</v>
      </c>
      <c r="I15" s="124">
        <v>2</v>
      </c>
      <c r="J15" s="125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1388.8799595044111</v>
      </c>
      <c r="O15" s="12">
        <f t="shared" si="4"/>
        <v>2777.7599190088222</v>
      </c>
      <c r="P15" s="91"/>
      <c r="Q15" s="92"/>
      <c r="R15" s="92"/>
      <c r="S15" s="92"/>
      <c r="T15" s="93"/>
      <c r="U15" s="100"/>
      <c r="V15" s="101"/>
      <c r="W15" s="101"/>
      <c r="X15" s="101"/>
      <c r="Y15" s="102"/>
      <c r="Z15" s="73"/>
      <c r="AA15" s="73"/>
      <c r="AB15" s="74"/>
    </row>
    <row r="16" spans="1:28" ht="15.75" thickBot="1" x14ac:dyDescent="0.3">
      <c r="A16" s="122"/>
      <c r="B16" s="111" t="s">
        <v>19</v>
      </c>
      <c r="C16" s="113"/>
      <c r="D16" s="114"/>
      <c r="E16" s="115">
        <v>1.8</v>
      </c>
      <c r="F16" s="116"/>
      <c r="G16" s="36">
        <f>'havi adatok'!$H$36</f>
        <v>107.49950916337508</v>
      </c>
      <c r="H16" s="9">
        <f t="shared" si="3"/>
        <v>193.49911649407514</v>
      </c>
      <c r="I16" s="117">
        <v>2</v>
      </c>
      <c r="J16" s="118"/>
      <c r="K16" s="126">
        <f>'havi adatok'!$H$39</f>
        <v>871.45118949958987</v>
      </c>
      <c r="L16" s="128">
        <f>K16*I16</f>
        <v>1742.9023789991797</v>
      </c>
      <c r="M16" s="130">
        <v>2</v>
      </c>
      <c r="N16" s="132">
        <f>'havi adatok'!$H$40</f>
        <v>1388.8799595044111</v>
      </c>
      <c r="O16" s="128">
        <f t="shared" ref="O16:O26" si="5">N16*M16</f>
        <v>2777.7599190088222</v>
      </c>
      <c r="P16" s="91"/>
      <c r="Q16" s="92"/>
      <c r="R16" s="92"/>
      <c r="S16" s="92"/>
      <c r="T16" s="93"/>
      <c r="U16" s="100"/>
      <c r="V16" s="101"/>
      <c r="W16" s="101"/>
      <c r="X16" s="101"/>
      <c r="Y16" s="102"/>
      <c r="Z16" s="73"/>
      <c r="AA16" s="73"/>
      <c r="AB16" s="74"/>
    </row>
    <row r="17" spans="1:28" ht="26.25" customHeight="1" thickBot="1" x14ac:dyDescent="0.3">
      <c r="A17" s="122"/>
      <c r="B17" s="112"/>
      <c r="C17" s="113"/>
      <c r="D17" s="114"/>
      <c r="E17" s="134">
        <v>70</v>
      </c>
      <c r="F17" s="135"/>
      <c r="G17" s="36">
        <f>'havi adatok'!$H$36</f>
        <v>107.49950916337508</v>
      </c>
      <c r="H17" s="13">
        <f t="shared" ref="H17" si="6">E17*G17</f>
        <v>7524.9656414362553</v>
      </c>
      <c r="I17" s="119"/>
      <c r="J17" s="120"/>
      <c r="K17" s="127"/>
      <c r="L17" s="129"/>
      <c r="M17" s="131"/>
      <c r="N17" s="133"/>
      <c r="O17" s="129">
        <f t="shared" si="5"/>
        <v>0</v>
      </c>
      <c r="P17" s="91"/>
      <c r="Q17" s="92"/>
      <c r="R17" s="92"/>
      <c r="S17" s="92"/>
      <c r="T17" s="93"/>
      <c r="U17" s="100"/>
      <c r="V17" s="101"/>
      <c r="W17" s="101"/>
      <c r="X17" s="101"/>
      <c r="Y17" s="102"/>
      <c r="Z17" s="73"/>
      <c r="AA17" s="73"/>
      <c r="AB17" s="74"/>
    </row>
    <row r="18" spans="1:28" ht="26.25" thickBot="1" x14ac:dyDescent="0.3">
      <c r="A18" s="123"/>
      <c r="B18" s="14" t="s">
        <v>20</v>
      </c>
      <c r="C18" s="113"/>
      <c r="D18" s="114"/>
      <c r="E18" s="115">
        <v>1.8</v>
      </c>
      <c r="F18" s="116"/>
      <c r="G18" s="36">
        <f>'havi adatok'!$H$36</f>
        <v>107.49950916337508</v>
      </c>
      <c r="H18" s="9">
        <f t="shared" si="3"/>
        <v>193.49911649407514</v>
      </c>
      <c r="I18" s="124">
        <v>2</v>
      </c>
      <c r="J18" s="125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1388.8799595044111</v>
      </c>
      <c r="O18" s="12">
        <f t="shared" si="5"/>
        <v>2777.7599190088222</v>
      </c>
      <c r="P18" s="91"/>
      <c r="Q18" s="92"/>
      <c r="R18" s="92"/>
      <c r="S18" s="92"/>
      <c r="T18" s="93"/>
      <c r="U18" s="100"/>
      <c r="V18" s="101"/>
      <c r="W18" s="101"/>
      <c r="X18" s="101"/>
      <c r="Y18" s="102"/>
      <c r="Z18" s="73"/>
      <c r="AA18" s="73"/>
      <c r="AB18" s="74"/>
    </row>
    <row r="19" spans="1:28" ht="15.75" thickBot="1" x14ac:dyDescent="0.3">
      <c r="A19" s="121" t="s">
        <v>21</v>
      </c>
      <c r="B19" s="8" t="s">
        <v>22</v>
      </c>
      <c r="C19" s="113"/>
      <c r="D19" s="114"/>
      <c r="E19" s="115">
        <v>1</v>
      </c>
      <c r="F19" s="116"/>
      <c r="G19" s="36">
        <f>'havi adatok'!$H$36</f>
        <v>107.49950916337508</v>
      </c>
      <c r="H19" s="9">
        <f t="shared" si="3"/>
        <v>107.49950916337508</v>
      </c>
      <c r="I19" s="124">
        <v>1</v>
      </c>
      <c r="J19" s="125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1388.8799595044111</v>
      </c>
      <c r="O19" s="12">
        <f t="shared" si="5"/>
        <v>1388.8799595044111</v>
      </c>
      <c r="P19" s="91"/>
      <c r="Q19" s="92"/>
      <c r="R19" s="92"/>
      <c r="S19" s="92"/>
      <c r="T19" s="93"/>
      <c r="U19" s="100"/>
      <c r="V19" s="101"/>
      <c r="W19" s="101"/>
      <c r="X19" s="101"/>
      <c r="Y19" s="102"/>
      <c r="Z19" s="73"/>
      <c r="AA19" s="73"/>
      <c r="AB19" s="74"/>
    </row>
    <row r="20" spans="1:28" ht="15.75" thickBot="1" x14ac:dyDescent="0.3">
      <c r="A20" s="122"/>
      <c r="B20" s="8" t="s">
        <v>23</v>
      </c>
      <c r="C20" s="113"/>
      <c r="D20" s="114"/>
      <c r="E20" s="115">
        <v>1</v>
      </c>
      <c r="F20" s="116"/>
      <c r="G20" s="36">
        <f>'havi adatok'!$H$36</f>
        <v>107.49950916337508</v>
      </c>
      <c r="H20" s="9">
        <f t="shared" si="3"/>
        <v>107.49950916337508</v>
      </c>
      <c r="I20" s="124">
        <v>1</v>
      </c>
      <c r="J20" s="125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1388.8799595044111</v>
      </c>
      <c r="O20" s="12">
        <f t="shared" si="5"/>
        <v>1388.8799595044111</v>
      </c>
      <c r="P20" s="91"/>
      <c r="Q20" s="92"/>
      <c r="R20" s="92"/>
      <c r="S20" s="92"/>
      <c r="T20" s="93"/>
      <c r="U20" s="100"/>
      <c r="V20" s="101"/>
      <c r="W20" s="101"/>
      <c r="X20" s="101"/>
      <c r="Y20" s="102"/>
      <c r="Z20" s="73"/>
      <c r="AA20" s="73"/>
      <c r="AB20" s="74"/>
    </row>
    <row r="21" spans="1:28" ht="15.75" thickBot="1" x14ac:dyDescent="0.3">
      <c r="A21" s="122"/>
      <c r="B21" s="8" t="s">
        <v>24</v>
      </c>
      <c r="C21" s="113"/>
      <c r="D21" s="114"/>
      <c r="E21" s="115">
        <v>1</v>
      </c>
      <c r="F21" s="116"/>
      <c r="G21" s="36">
        <f>'havi adatok'!$H$36</f>
        <v>107.49950916337508</v>
      </c>
      <c r="H21" s="9">
        <f t="shared" si="3"/>
        <v>107.49950916337508</v>
      </c>
      <c r="I21" s="124">
        <v>1</v>
      </c>
      <c r="J21" s="125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1388.8799595044111</v>
      </c>
      <c r="O21" s="12">
        <f t="shared" si="5"/>
        <v>1388.8799595044111</v>
      </c>
      <c r="P21" s="91"/>
      <c r="Q21" s="92"/>
      <c r="R21" s="92"/>
      <c r="S21" s="92"/>
      <c r="T21" s="93"/>
      <c r="U21" s="100"/>
      <c r="V21" s="101"/>
      <c r="W21" s="101"/>
      <c r="X21" s="101"/>
      <c r="Y21" s="102"/>
      <c r="Z21" s="73"/>
      <c r="AA21" s="73"/>
      <c r="AB21" s="74"/>
    </row>
    <row r="22" spans="1:28" ht="15.75" thickBot="1" x14ac:dyDescent="0.3">
      <c r="A22" s="122"/>
      <c r="B22" s="8" t="s">
        <v>25</v>
      </c>
      <c r="C22" s="113"/>
      <c r="D22" s="114"/>
      <c r="E22" s="115">
        <v>1</v>
      </c>
      <c r="F22" s="116"/>
      <c r="G22" s="36">
        <f>'havi adatok'!$H$36</f>
        <v>107.49950916337508</v>
      </c>
      <c r="H22" s="9">
        <f t="shared" si="3"/>
        <v>107.49950916337508</v>
      </c>
      <c r="I22" s="124">
        <v>1</v>
      </c>
      <c r="J22" s="125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1388.8799595044111</v>
      </c>
      <c r="O22" s="12">
        <f t="shared" si="5"/>
        <v>1388.8799595044111</v>
      </c>
      <c r="P22" s="91"/>
      <c r="Q22" s="92"/>
      <c r="R22" s="92"/>
      <c r="S22" s="92"/>
      <c r="T22" s="93"/>
      <c r="U22" s="100"/>
      <c r="V22" s="101"/>
      <c r="W22" s="101"/>
      <c r="X22" s="101"/>
      <c r="Y22" s="102"/>
      <c r="Z22" s="73"/>
      <c r="AA22" s="73"/>
      <c r="AB22" s="74"/>
    </row>
    <row r="23" spans="1:28" ht="15.75" thickBot="1" x14ac:dyDescent="0.3">
      <c r="A23" s="123"/>
      <c r="B23" s="8" t="s">
        <v>26</v>
      </c>
      <c r="C23" s="113"/>
      <c r="D23" s="114"/>
      <c r="E23" s="115">
        <v>1</v>
      </c>
      <c r="F23" s="116"/>
      <c r="G23" s="36">
        <f>'havi adatok'!$H$36</f>
        <v>107.49950916337508</v>
      </c>
      <c r="H23" s="9">
        <f t="shared" si="3"/>
        <v>107.49950916337508</v>
      </c>
      <c r="I23" s="124">
        <v>1</v>
      </c>
      <c r="J23" s="125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1388.8799595044111</v>
      </c>
      <c r="O23" s="12">
        <f t="shared" si="5"/>
        <v>1388.8799595044111</v>
      </c>
      <c r="P23" s="91"/>
      <c r="Q23" s="92"/>
      <c r="R23" s="92"/>
      <c r="S23" s="92"/>
      <c r="T23" s="93"/>
      <c r="U23" s="100"/>
      <c r="V23" s="101"/>
      <c r="W23" s="101"/>
      <c r="X23" s="101"/>
      <c r="Y23" s="102"/>
      <c r="Z23" s="73"/>
      <c r="AA23" s="73"/>
      <c r="AB23" s="74"/>
    </row>
    <row r="24" spans="1:28" ht="15.75" thickBot="1" x14ac:dyDescent="0.3">
      <c r="A24" s="15" t="s">
        <v>27</v>
      </c>
      <c r="B24" s="8"/>
      <c r="C24" s="113"/>
      <c r="D24" s="114"/>
      <c r="E24" s="115">
        <v>2</v>
      </c>
      <c r="F24" s="116"/>
      <c r="G24" s="36">
        <f>'havi adatok'!$H$36</f>
        <v>107.49950916337508</v>
      </c>
      <c r="H24" s="9">
        <f t="shared" si="3"/>
        <v>214.99901832675016</v>
      </c>
      <c r="I24" s="124">
        <v>1</v>
      </c>
      <c r="J24" s="125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1388.8799595044111</v>
      </c>
      <c r="O24" s="12">
        <f t="shared" si="5"/>
        <v>1388.8799595044111</v>
      </c>
      <c r="P24" s="91"/>
      <c r="Q24" s="92"/>
      <c r="R24" s="92"/>
      <c r="S24" s="92"/>
      <c r="T24" s="93"/>
      <c r="U24" s="100"/>
      <c r="V24" s="101"/>
      <c r="W24" s="101"/>
      <c r="X24" s="101"/>
      <c r="Y24" s="102"/>
      <c r="Z24" s="73"/>
      <c r="AA24" s="73"/>
      <c r="AB24" s="74"/>
    </row>
    <row r="25" spans="1:28" ht="26.25" thickBot="1" x14ac:dyDescent="0.3">
      <c r="A25" s="121" t="s">
        <v>28</v>
      </c>
      <c r="B25" s="14" t="s">
        <v>29</v>
      </c>
      <c r="C25" s="113"/>
      <c r="D25" s="114"/>
      <c r="E25" s="115">
        <v>2</v>
      </c>
      <c r="F25" s="116"/>
      <c r="G25" s="36">
        <f>'havi adatok'!$H$36</f>
        <v>107.49950916337508</v>
      </c>
      <c r="H25" s="9">
        <f t="shared" si="3"/>
        <v>214.99901832675016</v>
      </c>
      <c r="I25" s="124">
        <v>1</v>
      </c>
      <c r="J25" s="125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1388.8799595044111</v>
      </c>
      <c r="O25" s="12">
        <f t="shared" si="5"/>
        <v>1388.8799595044111</v>
      </c>
      <c r="P25" s="91"/>
      <c r="Q25" s="92"/>
      <c r="R25" s="92"/>
      <c r="S25" s="92"/>
      <c r="T25" s="93"/>
      <c r="U25" s="100"/>
      <c r="V25" s="101"/>
      <c r="W25" s="101"/>
      <c r="X25" s="101"/>
      <c r="Y25" s="102"/>
      <c r="Z25" s="73"/>
      <c r="AA25" s="73"/>
      <c r="AB25" s="74"/>
    </row>
    <row r="26" spans="1:28" ht="15.75" thickBot="1" x14ac:dyDescent="0.3">
      <c r="A26" s="122"/>
      <c r="B26" s="8" t="s">
        <v>30</v>
      </c>
      <c r="C26" s="113"/>
      <c r="D26" s="114"/>
      <c r="E26" s="115">
        <v>2</v>
      </c>
      <c r="F26" s="116"/>
      <c r="G26" s="36">
        <f>'havi adatok'!$H$36</f>
        <v>107.49950916337508</v>
      </c>
      <c r="H26" s="9">
        <f t="shared" si="3"/>
        <v>214.99901832675016</v>
      </c>
      <c r="I26" s="124">
        <v>1.5</v>
      </c>
      <c r="J26" s="125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1388.8799595044111</v>
      </c>
      <c r="O26" s="12">
        <f t="shared" si="5"/>
        <v>2083.3199392566166</v>
      </c>
      <c r="P26" s="91"/>
      <c r="Q26" s="92"/>
      <c r="R26" s="92"/>
      <c r="S26" s="92"/>
      <c r="T26" s="93"/>
      <c r="U26" s="100"/>
      <c r="V26" s="101"/>
      <c r="W26" s="101"/>
      <c r="X26" s="101"/>
      <c r="Y26" s="102"/>
      <c r="Z26" s="73"/>
      <c r="AA26" s="73"/>
      <c r="AB26" s="74"/>
    </row>
    <row r="27" spans="1:28" ht="15.75" thickBot="1" x14ac:dyDescent="0.3">
      <c r="A27" s="123"/>
      <c r="B27" s="8" t="s">
        <v>31</v>
      </c>
      <c r="C27" s="113"/>
      <c r="D27" s="114"/>
      <c r="E27" s="84">
        <v>300</v>
      </c>
      <c r="F27" s="85"/>
      <c r="G27" s="36">
        <f>'havi adatok'!$H$36</f>
        <v>107.49950916337508</v>
      </c>
      <c r="H27" s="6">
        <f t="shared" ref="H27" si="7">G27*E27</f>
        <v>32249.852749012523</v>
      </c>
      <c r="I27" s="86">
        <v>4</v>
      </c>
      <c r="J27" s="87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1388.8799595044111</v>
      </c>
      <c r="O27" s="6">
        <f t="shared" ref="O27" si="9">N27*M27</f>
        <v>5555.5198380176444</v>
      </c>
      <c r="P27" s="91"/>
      <c r="Q27" s="92"/>
      <c r="R27" s="92"/>
      <c r="S27" s="92"/>
      <c r="T27" s="93"/>
      <c r="U27" s="100"/>
      <c r="V27" s="101"/>
      <c r="W27" s="101"/>
      <c r="X27" s="101"/>
      <c r="Y27" s="102"/>
      <c r="Z27" s="73"/>
      <c r="AA27" s="73"/>
      <c r="AB27" s="74"/>
    </row>
    <row r="28" spans="1:28" ht="15.75" thickBot="1" x14ac:dyDescent="0.3">
      <c r="A28" s="15" t="s">
        <v>32</v>
      </c>
      <c r="B28" s="113" t="s">
        <v>33</v>
      </c>
      <c r="C28" s="137"/>
      <c r="D28" s="137"/>
      <c r="E28" s="137"/>
      <c r="F28" s="137"/>
      <c r="G28" s="137"/>
      <c r="H28" s="137"/>
      <c r="I28" s="137"/>
      <c r="J28" s="138"/>
      <c r="K28" s="139"/>
      <c r="L28" s="114"/>
      <c r="M28" s="5"/>
      <c r="N28" s="113"/>
      <c r="O28" s="114"/>
      <c r="P28" s="94"/>
      <c r="Q28" s="95"/>
      <c r="R28" s="95"/>
      <c r="S28" s="95"/>
      <c r="T28" s="96"/>
      <c r="U28" s="103"/>
      <c r="V28" s="104"/>
      <c r="W28" s="104"/>
      <c r="X28" s="104"/>
      <c r="Y28" s="105"/>
      <c r="Z28" s="75"/>
      <c r="AA28" s="75"/>
      <c r="AB28" s="76"/>
    </row>
    <row r="29" spans="1:28" ht="15.75" thickBot="1" x14ac:dyDescent="0.3">
      <c r="A29" s="140" t="s">
        <v>34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2"/>
    </row>
    <row r="30" spans="1:28" x14ac:dyDescent="0.25">
      <c r="A30" s="143" t="s">
        <v>35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5"/>
    </row>
    <row r="31" spans="1:28" ht="15.75" thickBot="1" x14ac:dyDescent="0.3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8"/>
    </row>
    <row r="32" spans="1:28" ht="15" customHeight="1" x14ac:dyDescent="0.25"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</sheetData>
  <mergeCells count="120"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P5:T5"/>
    <mergeCell ref="P6:R6"/>
    <mergeCell ref="S6:T6"/>
    <mergeCell ref="P7:T10"/>
    <mergeCell ref="P11:Q11"/>
    <mergeCell ref="R11:T11"/>
    <mergeCell ref="P12:Q12"/>
    <mergeCell ref="R12:T12"/>
    <mergeCell ref="P13:T28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1"/>
  <sheetViews>
    <sheetView topLeftCell="A2" zoomScaleNormal="100" zoomScaleSheetLayoutView="100" workbookViewId="0">
      <selection activeCell="M24" sqref="M24"/>
    </sheetView>
  </sheetViews>
  <sheetFormatPr defaultColWidth="9.140625" defaultRowHeight="12" x14ac:dyDescent="0.2"/>
  <cols>
    <col min="1" max="1" width="33.5703125" style="30" bestFit="1" customWidth="1"/>
    <col min="2" max="2" width="16.140625" style="30" bestFit="1" customWidth="1"/>
    <col min="3" max="3" width="16.28515625" style="30" bestFit="1" customWidth="1"/>
    <col min="4" max="4" width="14" style="30" bestFit="1" customWidth="1"/>
    <col min="5" max="5" width="14.7109375" style="30" bestFit="1" customWidth="1"/>
    <col min="6" max="6" width="17.140625" style="30" bestFit="1" customWidth="1"/>
    <col min="7" max="7" width="14" style="30" bestFit="1" customWidth="1"/>
    <col min="8" max="8" width="13.140625" style="30" bestFit="1" customWidth="1"/>
    <col min="9" max="13" width="12.140625" style="30" bestFit="1" customWidth="1"/>
    <col min="14" max="14" width="11.140625" style="30" bestFit="1" customWidth="1"/>
    <col min="15" max="15" width="12.7109375" style="30" bestFit="1" customWidth="1"/>
    <col min="16" max="16384" width="9.140625" style="30"/>
  </cols>
  <sheetData>
    <row r="1" spans="1:15" x14ac:dyDescent="0.2">
      <c r="A1" s="150" t="s">
        <v>53</v>
      </c>
      <c r="B1" s="150"/>
      <c r="C1" s="150"/>
      <c r="D1" s="150"/>
      <c r="E1" s="21"/>
      <c r="F1" s="21"/>
    </row>
    <row r="2" spans="1:15" x14ac:dyDescent="0.2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5" x14ac:dyDescent="0.2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5" x14ac:dyDescent="0.2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5" x14ac:dyDescent="0.2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5" x14ac:dyDescent="0.2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5" x14ac:dyDescent="0.2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9" spans="1:15" hidden="1" x14ac:dyDescent="0.2"/>
    <row r="10" spans="1:15" hidden="1" x14ac:dyDescent="0.2">
      <c r="C10" s="26" t="s">
        <v>42</v>
      </c>
      <c r="D10" s="26" t="s">
        <v>43</v>
      </c>
    </row>
    <row r="11" spans="1:15" hidden="1" x14ac:dyDescent="0.2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5" hidden="1" x14ac:dyDescent="0.2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5" hidden="1" x14ac:dyDescent="0.2"/>
    <row r="14" spans="1:15" hidden="1" x14ac:dyDescent="0.2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5" ht="15" x14ac:dyDescent="0.25">
      <c r="A15" s="151" t="s">
        <v>63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</row>
    <row r="16" spans="1:15" ht="15.75" x14ac:dyDescent="0.2">
      <c r="A16" s="152" t="s">
        <v>54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46" t="s">
        <v>62</v>
      </c>
    </row>
    <row r="17" spans="1:16" x14ac:dyDescent="0.2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</row>
    <row r="18" spans="1:16" x14ac:dyDescent="0.2">
      <c r="A18" s="39" t="s">
        <v>41</v>
      </c>
      <c r="B18" s="40">
        <v>2025</v>
      </c>
      <c r="C18" s="41">
        <v>298712062</v>
      </c>
      <c r="D18" s="41">
        <v>272541697</v>
      </c>
      <c r="E18" s="41">
        <v>300885177</v>
      </c>
      <c r="F18" s="41">
        <v>299927424</v>
      </c>
      <c r="G18" s="41">
        <v>304263840</v>
      </c>
      <c r="H18" s="41">
        <v>361152126</v>
      </c>
      <c r="I18" s="41">
        <v>370678580</v>
      </c>
      <c r="J18" s="41">
        <v>366390432</v>
      </c>
      <c r="K18" s="41">
        <v>333280416</v>
      </c>
      <c r="L18" s="41">
        <v>309196884</v>
      </c>
      <c r="M18" s="41">
        <v>318632382</v>
      </c>
      <c r="N18" s="41"/>
      <c r="O18" s="41">
        <f>SUM(C18:N18)</f>
        <v>3535661020</v>
      </c>
      <c r="P18" s="54">
        <f>O18/C4</f>
        <v>0.74358101101097518</v>
      </c>
    </row>
    <row r="19" spans="1:16" x14ac:dyDescent="0.2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108050818</v>
      </c>
      <c r="H19" s="41">
        <v>65264100</v>
      </c>
      <c r="I19" s="41">
        <v>67061988</v>
      </c>
      <c r="J19" s="41">
        <v>66783641</v>
      </c>
      <c r="K19" s="41">
        <v>74842519</v>
      </c>
      <c r="L19" s="41">
        <v>155461364</v>
      </c>
      <c r="M19" s="41">
        <v>203896272</v>
      </c>
      <c r="N19" s="41"/>
      <c r="O19" s="41">
        <f t="shared" ref="O19" si="2">SUM(C19:N19)</f>
        <v>1728146706</v>
      </c>
      <c r="P19" s="54">
        <f>O19/C5</f>
        <v>0.86184077657766756</v>
      </c>
    </row>
    <row r="20" spans="1:16" x14ac:dyDescent="0.2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8869099</v>
      </c>
      <c r="K20" s="41">
        <v>9369801</v>
      </c>
      <c r="L20" s="41">
        <v>31191863</v>
      </c>
      <c r="M20" s="41">
        <v>36178885</v>
      </c>
      <c r="N20" s="41"/>
      <c r="O20" s="41">
        <f t="shared" ref="O20" si="3">SUM(C20:N20)</f>
        <v>271671587</v>
      </c>
      <c r="P20" s="54">
        <f t="shared" ref="P20:P21" si="4">O20/C6</f>
        <v>0.92591103860735391</v>
      </c>
    </row>
    <row r="21" spans="1:16" x14ac:dyDescent="0.2">
      <c r="A21" s="42" t="s">
        <v>7</v>
      </c>
      <c r="B21" s="40">
        <v>2025</v>
      </c>
      <c r="C21" s="41">
        <v>38797141</v>
      </c>
      <c r="D21" s="41">
        <v>27248999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29197341</v>
      </c>
      <c r="K21" s="41">
        <v>36362003</v>
      </c>
      <c r="L21" s="41">
        <v>32764165</v>
      </c>
      <c r="M21" s="41">
        <v>21602601</v>
      </c>
      <c r="N21" s="41"/>
      <c r="O21" s="41">
        <f t="shared" ref="O21" si="5">SUM(C21:N21)</f>
        <v>348414088</v>
      </c>
      <c r="P21" s="54">
        <f t="shared" si="4"/>
        <v>0.9918862923518782</v>
      </c>
    </row>
    <row r="22" spans="1:16" x14ac:dyDescent="0.2">
      <c r="A22" s="42" t="s">
        <v>8</v>
      </c>
      <c r="B22" s="40">
        <v>2025</v>
      </c>
      <c r="C22" s="41">
        <v>55890724</v>
      </c>
      <c r="D22" s="41">
        <v>42023803</v>
      </c>
      <c r="E22" s="41">
        <v>49802707</v>
      </c>
      <c r="F22" s="41">
        <v>47572618</v>
      </c>
      <c r="G22" s="41">
        <v>38555058</v>
      </c>
      <c r="H22" s="41">
        <v>28809537</v>
      </c>
      <c r="I22" s="41">
        <v>82863623</v>
      </c>
      <c r="J22" s="41">
        <v>44641514</v>
      </c>
      <c r="K22" s="41">
        <v>53302650</v>
      </c>
      <c r="L22" s="41">
        <v>49348021</v>
      </c>
      <c r="M22" s="41">
        <v>22763906</v>
      </c>
      <c r="N22" s="41"/>
      <c r="O22" s="41">
        <f t="shared" ref="O22" si="6">SUM(C22:N22)</f>
        <v>515574161</v>
      </c>
      <c r="P22" s="54">
        <f>O22/C3</f>
        <v>0.92948968684742916</v>
      </c>
    </row>
    <row r="24" spans="1:16" x14ac:dyDescent="0.2">
      <c r="C24" s="18"/>
      <c r="D24" s="18"/>
      <c r="E24" s="18"/>
      <c r="F24" s="18"/>
      <c r="G24" s="18"/>
      <c r="H24" s="18"/>
      <c r="I24" s="18"/>
      <c r="J24" s="18"/>
      <c r="K24" s="18"/>
    </row>
    <row r="25" spans="1:16" ht="31.5" customHeight="1" x14ac:dyDescent="0.2">
      <c r="A25" s="152" t="s">
        <v>59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46" t="s">
        <v>62</v>
      </c>
    </row>
    <row r="26" spans="1:16" x14ac:dyDescent="0.2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</row>
    <row r="27" spans="1:16" x14ac:dyDescent="0.2">
      <c r="A27" s="39" t="s">
        <v>41</v>
      </c>
      <c r="B27" s="40">
        <v>2025</v>
      </c>
      <c r="C27" s="50">
        <v>3087341</v>
      </c>
      <c r="D27" s="50">
        <v>2791799</v>
      </c>
      <c r="E27" s="50">
        <v>2943365</v>
      </c>
      <c r="F27" s="50">
        <v>2790192</v>
      </c>
      <c r="G27" s="50">
        <v>2826875</v>
      </c>
      <c r="H27" s="50">
        <v>3359570</v>
      </c>
      <c r="I27" s="50">
        <v>3509966</v>
      </c>
      <c r="J27" s="50">
        <v>3368383</v>
      </c>
      <c r="K27" s="50">
        <v>3156452</v>
      </c>
      <c r="L27" s="50">
        <v>3022437</v>
      </c>
      <c r="M27" s="50">
        <v>3161125</v>
      </c>
      <c r="N27" s="50"/>
      <c r="O27" s="50">
        <f>SUM(C27:N27)</f>
        <v>34017505</v>
      </c>
      <c r="P27" s="54">
        <f>O27/(B4)</f>
        <v>0.84150118537280538</v>
      </c>
    </row>
    <row r="28" spans="1:16" x14ac:dyDescent="0.2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11042859</v>
      </c>
      <c r="H28" s="51">
        <v>5491438</v>
      </c>
      <c r="I28" s="51">
        <v>5344117</v>
      </c>
      <c r="J28" s="51">
        <v>5312023</v>
      </c>
      <c r="K28" s="51">
        <v>6347817</v>
      </c>
      <c r="L28" s="51">
        <v>21401170</v>
      </c>
      <c r="M28" s="51">
        <v>28668488</v>
      </c>
      <c r="N28" s="51"/>
      <c r="O28" s="51">
        <f t="shared" ref="O28" si="7">SUM(C28:N28)</f>
        <v>201559297</v>
      </c>
      <c r="P28" s="54">
        <f>O28/(B5*1000)</f>
        <v>0.89891442433163704</v>
      </c>
    </row>
    <row r="29" spans="1:16" x14ac:dyDescent="0.2">
      <c r="A29" s="39" t="s">
        <v>58</v>
      </c>
      <c r="B29" s="40">
        <v>2025</v>
      </c>
      <c r="C29" s="52">
        <v>5026</v>
      </c>
      <c r="D29" s="52">
        <v>4680</v>
      </c>
      <c r="E29" s="52">
        <v>3229</v>
      </c>
      <c r="F29" s="52">
        <v>1858</v>
      </c>
      <c r="G29" s="52">
        <v>819</v>
      </c>
      <c r="H29" s="52">
        <v>269</v>
      </c>
      <c r="I29" s="52">
        <v>296</v>
      </c>
      <c r="J29" s="52">
        <v>293</v>
      </c>
      <c r="K29" s="52">
        <v>305</v>
      </c>
      <c r="L29" s="52">
        <v>2793</v>
      </c>
      <c r="M29" s="52">
        <v>3354</v>
      </c>
      <c r="N29" s="52"/>
      <c r="O29" s="52">
        <f t="shared" ref="O29" si="8">SUM(C29:N29)</f>
        <v>22922</v>
      </c>
      <c r="P29" s="54">
        <f t="shared" ref="P29:P30" si="9">O29/(B6)</f>
        <v>0.91688949897520933</v>
      </c>
    </row>
    <row r="30" spans="1:16" x14ac:dyDescent="0.2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35463</v>
      </c>
      <c r="K30" s="53">
        <v>43014</v>
      </c>
      <c r="L30" s="53">
        <v>39411</v>
      </c>
      <c r="M30" s="53">
        <v>25779</v>
      </c>
      <c r="N30" s="53"/>
      <c r="O30" s="53">
        <f t="shared" ref="O30" si="10">SUM(C30:N30)</f>
        <v>422550</v>
      </c>
      <c r="P30" s="54">
        <f t="shared" si="9"/>
        <v>0.96886693814659919</v>
      </c>
    </row>
    <row r="31" spans="1:16" x14ac:dyDescent="0.2">
      <c r="A31" s="39" t="s">
        <v>8</v>
      </c>
      <c r="B31" s="40">
        <v>2025</v>
      </c>
      <c r="C31" s="53">
        <v>45302</v>
      </c>
      <c r="D31" s="53">
        <v>32925</v>
      </c>
      <c r="E31" s="53">
        <v>39502</v>
      </c>
      <c r="F31" s="53">
        <v>36491</v>
      </c>
      <c r="G31" s="53">
        <v>29268</v>
      </c>
      <c r="H31" s="53">
        <v>20743</v>
      </c>
      <c r="I31" s="53">
        <v>64933</v>
      </c>
      <c r="J31" s="53">
        <v>34613</v>
      </c>
      <c r="K31" s="53">
        <v>41394</v>
      </c>
      <c r="L31" s="53">
        <v>37936</v>
      </c>
      <c r="M31" s="53">
        <v>17582</v>
      </c>
      <c r="N31" s="53"/>
      <c r="O31" s="53">
        <f t="shared" ref="O31" si="11">SUM(C31:N31)</f>
        <v>400689</v>
      </c>
      <c r="P31" s="54">
        <f>O31/(B3)</f>
        <v>0.91247970377185328</v>
      </c>
    </row>
    <row r="34" spans="1:15" ht="18.75" x14ac:dyDescent="0.2">
      <c r="A34" s="149" t="s">
        <v>60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46" t="s">
        <v>62</v>
      </c>
    </row>
    <row r="35" spans="1:15" x14ac:dyDescent="0.2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</row>
    <row r="36" spans="1:15" x14ac:dyDescent="0.2">
      <c r="A36" s="39" t="s">
        <v>41</v>
      </c>
      <c r="B36" s="40">
        <v>2025</v>
      </c>
      <c r="C36" s="47">
        <f t="shared" ref="C36:H36" si="12">C18/C27</f>
        <v>96.753828618218719</v>
      </c>
      <c r="D36" s="47">
        <f t="shared" si="12"/>
        <v>97.622248951303447</v>
      </c>
      <c r="E36" s="47">
        <f t="shared" si="12"/>
        <v>102.22489463590142</v>
      </c>
      <c r="F36" s="47">
        <f t="shared" si="12"/>
        <v>107.49347141702077</v>
      </c>
      <c r="G36" s="47">
        <f t="shared" si="12"/>
        <v>107.63257660844572</v>
      </c>
      <c r="H36" s="47">
        <f t="shared" si="12"/>
        <v>107.49950916337508</v>
      </c>
      <c r="I36" s="47">
        <f t="shared" ref="I36:N40" si="13">IFERROR(I18/I27,"")</f>
        <v>105.60745602663957</v>
      </c>
      <c r="J36" s="47">
        <f t="shared" si="13"/>
        <v>108.77338829937095</v>
      </c>
      <c r="K36" s="47">
        <f t="shared" si="13"/>
        <v>105.58703759791057</v>
      </c>
      <c r="L36" s="47">
        <f t="shared" si="13"/>
        <v>102.30052239302259</v>
      </c>
      <c r="M36" s="47">
        <f t="shared" si="13"/>
        <v>100.79714721815809</v>
      </c>
      <c r="N36" s="47" t="str">
        <f t="shared" si="13"/>
        <v/>
      </c>
      <c r="O36" s="47">
        <f>O18/O27</f>
        <v>103.93651797802337</v>
      </c>
    </row>
    <row r="37" spans="1:15" x14ac:dyDescent="0.2">
      <c r="A37" s="39" t="s">
        <v>57</v>
      </c>
      <c r="B37" s="40">
        <v>2025</v>
      </c>
      <c r="C37" s="48">
        <f t="shared" ref="C37:M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9784.6778628614193</v>
      </c>
      <c r="H37" s="48">
        <f t="shared" si="14"/>
        <v>11884.70123854626</v>
      </c>
      <c r="I37" s="48">
        <f t="shared" si="14"/>
        <v>12548.749961873962</v>
      </c>
      <c r="J37" s="48">
        <f t="shared" si="14"/>
        <v>12572.167138583549</v>
      </c>
      <c r="K37" s="48">
        <f t="shared" si="14"/>
        <v>11790.276720327634</v>
      </c>
      <c r="L37" s="48">
        <f t="shared" si="14"/>
        <v>7264.1525673596352</v>
      </c>
      <c r="M37" s="48">
        <f t="shared" si="14"/>
        <v>7112.2087778050936</v>
      </c>
      <c r="N37" s="48" t="str">
        <f t="shared" si="13"/>
        <v/>
      </c>
      <c r="O37" s="48">
        <f>O19/O28*1000</f>
        <v>8573.8873459158767</v>
      </c>
    </row>
    <row r="38" spans="1:15" x14ac:dyDescent="0.2">
      <c r="A38" s="39" t="s">
        <v>58</v>
      </c>
      <c r="B38" s="40">
        <v>2025</v>
      </c>
      <c r="C38" s="48">
        <f t="shared" ref="C38:H40" si="15">C20/C29</f>
        <v>9994.4540389972153</v>
      </c>
      <c r="D38" s="48">
        <f t="shared" si="15"/>
        <v>10054.710470085471</v>
      </c>
      <c r="E38" s="48">
        <f t="shared" si="15"/>
        <v>10724.985444410035</v>
      </c>
      <c r="F38" s="48">
        <f t="shared" si="15"/>
        <v>12447.008611410118</v>
      </c>
      <c r="G38" s="48">
        <f t="shared" si="15"/>
        <v>16423.341880341879</v>
      </c>
      <c r="H38" s="48">
        <f t="shared" si="15"/>
        <v>32201.665427509295</v>
      </c>
      <c r="I38" s="48">
        <f t="shared" si="13"/>
        <v>30078.658783783783</v>
      </c>
      <c r="J38" s="48">
        <f t="shared" si="13"/>
        <v>30269.962457337882</v>
      </c>
      <c r="K38" s="48">
        <f t="shared" si="13"/>
        <v>30720.659016393442</v>
      </c>
      <c r="L38" s="48">
        <f t="shared" si="13"/>
        <v>11167.87074829932</v>
      </c>
      <c r="M38" s="48">
        <f t="shared" si="13"/>
        <v>10786.787418008349</v>
      </c>
      <c r="N38" s="48" t="str">
        <f t="shared" si="13"/>
        <v/>
      </c>
      <c r="O38" s="48">
        <f>O20/O29</f>
        <v>11852.001875927057</v>
      </c>
    </row>
    <row r="39" spans="1:15" x14ac:dyDescent="0.2">
      <c r="A39" s="39" t="s">
        <v>7</v>
      </c>
      <c r="B39" s="40">
        <v>2025</v>
      </c>
      <c r="C39" s="49">
        <f t="shared" si="15"/>
        <v>784.65246233188395</v>
      </c>
      <c r="D39" s="49">
        <f t="shared" si="15"/>
        <v>809.05578978622327</v>
      </c>
      <c r="E39" s="49">
        <f t="shared" si="15"/>
        <v>824.67294353388479</v>
      </c>
      <c r="F39" s="49">
        <f t="shared" si="15"/>
        <v>832.20414771206845</v>
      </c>
      <c r="G39" s="49">
        <f t="shared" si="15"/>
        <v>837.08015340982342</v>
      </c>
      <c r="H39" s="49">
        <f t="shared" si="15"/>
        <v>871.45118949958987</v>
      </c>
      <c r="I39" s="49">
        <f t="shared" si="13"/>
        <v>814.33623593815798</v>
      </c>
      <c r="J39" s="49">
        <f t="shared" si="13"/>
        <v>823.31841637763307</v>
      </c>
      <c r="K39" s="49">
        <f t="shared" si="13"/>
        <v>845.35274561770586</v>
      </c>
      <c r="L39" s="49">
        <f t="shared" si="13"/>
        <v>831.34569028951307</v>
      </c>
      <c r="M39" s="49">
        <f t="shared" si="13"/>
        <v>837.9922029558943</v>
      </c>
      <c r="N39" s="49" t="str">
        <f t="shared" si="13"/>
        <v/>
      </c>
      <c r="O39" s="49">
        <f>O21/O30</f>
        <v>824.55114897645251</v>
      </c>
    </row>
    <row r="40" spans="1:15" x14ac:dyDescent="0.2">
      <c r="A40" s="39" t="s">
        <v>8</v>
      </c>
      <c r="B40" s="40">
        <v>2025</v>
      </c>
      <c r="C40" s="49">
        <f t="shared" si="15"/>
        <v>1233.73634718114</v>
      </c>
      <c r="D40" s="49">
        <f t="shared" si="15"/>
        <v>1276.3493697798026</v>
      </c>
      <c r="E40" s="49">
        <f t="shared" si="15"/>
        <v>1260.7641891549795</v>
      </c>
      <c r="F40" s="49">
        <f t="shared" si="15"/>
        <v>1303.6808528130223</v>
      </c>
      <c r="G40" s="49">
        <f t="shared" si="15"/>
        <v>1317.310988109881</v>
      </c>
      <c r="H40" s="49">
        <f t="shared" si="15"/>
        <v>1388.8799595044111</v>
      </c>
      <c r="I40" s="49">
        <f t="shared" si="13"/>
        <v>1276.1403754639398</v>
      </c>
      <c r="J40" s="49">
        <f t="shared" si="13"/>
        <v>1289.7325860225926</v>
      </c>
      <c r="K40" s="49">
        <f t="shared" si="13"/>
        <v>1287.6902449630381</v>
      </c>
      <c r="L40" s="49">
        <f t="shared" si="13"/>
        <v>1300.8229913538592</v>
      </c>
      <c r="M40" s="49">
        <f t="shared" si="13"/>
        <v>1294.7279035377089</v>
      </c>
      <c r="N40" s="49" t="str">
        <f t="shared" si="13"/>
        <v/>
      </c>
      <c r="O40" s="49">
        <f>O22/O31</f>
        <v>1286.7190289725947</v>
      </c>
    </row>
    <row r="41" spans="1:15" x14ac:dyDescent="0.2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</sheetData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8EF5966DDB46A48B8AAE7E1835426C3" ma:contentTypeVersion="10" ma:contentTypeDescription="Új dokumentum létrehozása." ma:contentTypeScope="" ma:versionID="aa1293c9175489c6c99c6ea8a0c5083f">
  <xsd:schema xmlns:xsd="http://www.w3.org/2001/XMLSchema" xmlns:xs="http://www.w3.org/2001/XMLSchema" xmlns:p="http://schemas.microsoft.com/office/2006/metadata/properties" xmlns:ns2="7035eb97-8eed-4ee6-b132-bdd87fc10297" xmlns:ns3="040a8d7d-d440-45b2-9928-54ac7c23f475" targetNamespace="http://schemas.microsoft.com/office/2006/metadata/properties" ma:root="true" ma:fieldsID="fc9d9c1a6faf39975fbcf5bb7e2ba47b" ns2:_="" ns3:_="">
    <xsd:import namespace="7035eb97-8eed-4ee6-b132-bdd87fc10297"/>
    <xsd:import namespace="040a8d7d-d440-45b2-9928-54ac7c23f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5eb97-8eed-4ee6-b132-bdd87fc1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a8d7d-d440-45b2-9928-54ac7c23f4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850d4c-3e6b-4a56-b735-6a7764ffe99d}" ma:internalName="TaxCatchAll" ma:showField="CatchAllData" ma:web="040a8d7d-d440-45b2-9928-54ac7c23f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0a8d7d-d440-45b2-9928-54ac7c23f475" xsi:nil="true"/>
    <lcf76f155ced4ddcb4097134ff3c332f xmlns="7035eb97-8eed-4ee6-b132-bdd87fc102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47E4A3-609F-4001-BF4A-260D9E03D0C7}"/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2025_11 hó</vt:lpstr>
      <vt:lpstr>2025_06 hó</vt:lpstr>
      <vt:lpstr>havi adatok</vt:lpstr>
      <vt:lpstr>'2025_06 hó'!Nyomtatási_terület</vt:lpstr>
      <vt:lpstr>'2025_11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Rein Anetta (vezetői asszisztens)</cp:lastModifiedBy>
  <cp:lastPrinted>2025-08-28T13:54:02Z</cp:lastPrinted>
  <dcterms:created xsi:type="dcterms:W3CDTF">2021-05-31T13:31:58Z</dcterms:created>
  <dcterms:modified xsi:type="dcterms:W3CDTF">2026-01-05T10:28:50Z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0x010100C8EF5966DDB46A48B8AAE7E1835426C3</vt:lpwstr>
  </property>
</Properties>
</file>