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\Documents\SOTE\Havi min közmá átalány díjak megállapítása\"/>
    </mc:Choice>
  </mc:AlternateContent>
  <bookViews>
    <workbookView xWindow="-105" yWindow="-105" windowWidth="23250" windowHeight="12450"/>
  </bookViews>
  <sheets>
    <sheet name="2025_09 hó" sheetId="3" r:id="rId1"/>
    <sheet name="2025_06 hó" sheetId="1" state="hidden" r:id="rId2"/>
    <sheet name="havi adatok" sheetId="2" state="hidden" r:id="rId3"/>
  </sheets>
  <externalReferences>
    <externalReference r:id="rId4"/>
  </externalReferences>
  <definedNames>
    <definedName name="_xlnm.Print_Area" localSheetId="1">'2025_06 hó'!$A$2:$AB$32</definedName>
    <definedName name="_xlnm.Print_Area" localSheetId="0">'2025_09 hó'!$A$2:$AB$32</definedName>
    <definedName name="_xlnm.Print_Area" localSheetId="2">'havi adatok'!$A$1:$O$41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3" l="1"/>
  <c r="K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7" i="3"/>
  <c r="R19" i="2"/>
  <c r="U7" i="3"/>
  <c r="P7" i="3"/>
  <c r="K37" i="2"/>
  <c r="R28" i="2"/>
  <c r="S19" i="2" l="1"/>
  <c r="R37" i="2" s="1"/>
  <c r="S28" i="2"/>
  <c r="AC13" i="3" l="1"/>
  <c r="AC7" i="3"/>
  <c r="J37" i="2"/>
  <c r="P13" i="3" s="1"/>
  <c r="O18" i="2" l="1"/>
  <c r="I37" i="2" l="1"/>
  <c r="O17" i="3" l="1"/>
  <c r="A1" i="3"/>
  <c r="A1" i="1" l="1"/>
  <c r="D37" i="2"/>
  <c r="E37" i="2"/>
  <c r="F37" i="2"/>
  <c r="G37" i="2"/>
  <c r="H37" i="2"/>
  <c r="L37" i="2"/>
  <c r="M37" i="2"/>
  <c r="N37" i="2"/>
  <c r="C37" i="2"/>
  <c r="I38" i="2"/>
  <c r="J38" i="2"/>
  <c r="K38" i="2"/>
  <c r="L38" i="2"/>
  <c r="M38" i="2"/>
  <c r="N38" i="2"/>
  <c r="I39" i="2"/>
  <c r="J39" i="2"/>
  <c r="K39" i="2"/>
  <c r="L39" i="2"/>
  <c r="M39" i="2"/>
  <c r="N39" i="2"/>
  <c r="I40" i="2"/>
  <c r="J40" i="2"/>
  <c r="K40" i="2"/>
  <c r="L40" i="2"/>
  <c r="M40" i="2"/>
  <c r="N40" i="2"/>
  <c r="J36" i="2"/>
  <c r="K36" i="2"/>
  <c r="L36" i="2"/>
  <c r="M36" i="2"/>
  <c r="N36" i="2"/>
  <c r="I36" i="2"/>
  <c r="O31" i="2"/>
  <c r="P31" i="2" s="1"/>
  <c r="O30" i="2"/>
  <c r="P30" i="2" s="1"/>
  <c r="O29" i="2"/>
  <c r="P29" i="2" s="1"/>
  <c r="O28" i="2"/>
  <c r="P28" i="2" s="1"/>
  <c r="O27" i="2"/>
  <c r="P27" i="2" s="1"/>
  <c r="O19" i="2"/>
  <c r="P19" i="2" s="1"/>
  <c r="O20" i="2"/>
  <c r="P20" i="2" s="1"/>
  <c r="O21" i="2"/>
  <c r="P21" i="2" s="1"/>
  <c r="O22" i="2"/>
  <c r="P18" i="2"/>
  <c r="C38" i="2"/>
  <c r="D38" i="2"/>
  <c r="E38" i="2"/>
  <c r="F38" i="2"/>
  <c r="G38" i="2"/>
  <c r="H38" i="2"/>
  <c r="U13" i="1" s="1"/>
  <c r="C39" i="2"/>
  <c r="D39" i="2"/>
  <c r="E39" i="2"/>
  <c r="F39" i="2"/>
  <c r="G39" i="2"/>
  <c r="H39" i="2"/>
  <c r="K7" i="1" s="1"/>
  <c r="C40" i="2"/>
  <c r="D40" i="2"/>
  <c r="E40" i="2"/>
  <c r="F40" i="2"/>
  <c r="G40" i="2"/>
  <c r="H40" i="2"/>
  <c r="N7" i="1" s="1"/>
  <c r="H36" i="2"/>
  <c r="G7" i="1" s="1"/>
  <c r="G36" i="2"/>
  <c r="F36" i="2"/>
  <c r="E36" i="2"/>
  <c r="D36" i="2"/>
  <c r="C36" i="2"/>
  <c r="H16" i="3" l="1"/>
  <c r="H20" i="3"/>
  <c r="H14" i="3"/>
  <c r="H18" i="3"/>
  <c r="H27" i="3"/>
  <c r="H9" i="3"/>
  <c r="H21" i="3"/>
  <c r="H25" i="3"/>
  <c r="H22" i="3"/>
  <c r="U13" i="3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11" i="3"/>
  <c r="H15" i="3"/>
  <c r="H19" i="3"/>
  <c r="H23" i="3"/>
  <c r="H26" i="3"/>
  <c r="H8" i="3"/>
  <c r="H12" i="3"/>
  <c r="H24" i="3"/>
  <c r="H7" i="3"/>
  <c r="H13" i="3"/>
  <c r="H17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40" i="2"/>
  <c r="P22" i="2"/>
  <c r="O38" i="2"/>
  <c r="O39" i="2"/>
  <c r="K23" i="1"/>
  <c r="O37" i="2"/>
  <c r="G14" i="1"/>
  <c r="K19" i="1"/>
  <c r="G18" i="1"/>
  <c r="G26" i="1"/>
  <c r="G10" i="1"/>
  <c r="K14" i="1"/>
  <c r="O36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D7" i="2"/>
  <c r="F7" i="2" s="1"/>
  <c r="D3" i="2"/>
  <c r="F3" i="2" s="1"/>
  <c r="D4" i="2"/>
  <c r="D5" i="2"/>
  <c r="F5" i="2" s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D6" i="2"/>
  <c r="F6" i="2" s="1"/>
  <c r="F4" i="2" l="1"/>
  <c r="C14" i="2" l="1"/>
  <c r="D14" i="2"/>
  <c r="E14" i="2" l="1"/>
  <c r="F14" i="2" s="1"/>
  <c r="O17" i="1"/>
  <c r="L11" i="1"/>
  <c r="H19" i="1"/>
  <c r="O27" i="1"/>
  <c r="E12" i="2"/>
  <c r="F12" i="2" s="1"/>
  <c r="E11" i="2"/>
  <c r="F11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<sst xmlns="http://schemas.openxmlformats.org/spreadsheetml/2006/main" count="153" uniqueCount="67">
  <si>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</si>
  <si>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</si>
  <si>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</si>
  <si>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</si>
  <si>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</si>
  <si>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</si>
  <si>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</si>
  <si>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</si>
  <si>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</si>
  <si>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</si>
  <si>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</si>
  <si>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</si>
  <si>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</si>
  <si>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</si>
  <si>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</si>
  <si>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</si>
  <si>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</si>
  <si>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</si>
  <si>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</si>
  <si>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</si>
  <si>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</si>
  <si>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</si>
  <si>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</si>
  <si>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</si>
  <si>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</si>
  <si>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</si>
  <si>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</si>
  <si>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</si>
  <si>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</si>
  <si>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</si>
  <si>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</si>
  <si>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</si>
  <si>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</si>
  <si>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</si>
  <si>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</si>
  <si>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</si>
  <si>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csatorna</t>
  </si>
  <si>
    <t>elektromos</t>
  </si>
  <si>
    <t>gáz</t>
  </si>
  <si>
    <t>távhő</t>
  </si>
  <si>
    <t>víz</t>
  </si>
  <si>
    <t>Áram</t>
  </si>
  <si>
    <t>áram egységár</t>
  </si>
  <si>
    <t>áram RHD fix</t>
  </si>
  <si>
    <t>Bruttó egységár/ kWh</t>
  </si>
  <si>
    <t>Közmű</t>
  </si>
  <si>
    <t>Fogyasztás</t>
  </si>
  <si>
    <t>Br. Költség</t>
  </si>
  <si>
    <t>egységár</t>
  </si>
  <si>
    <t>Szorzó</t>
  </si>
  <si>
    <t>Korrigált egységár</t>
  </si>
  <si>
    <t>Bruttó egységár/ m3</t>
  </si>
  <si>
    <t xml:space="preserve">Bérlemény típusok üzemeltetési költségeinek átalány díj meghatározása 30 napon túl történő bérbeadás esetén ……..-től </t>
  </si>
  <si>
    <t>2025 terv (20241027)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</si>
  <si>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</si>
  <si>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</si>
  <si>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</si>
  <si>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</si>
  <si>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</si>
  <si>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</si>
  <si>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</si>
  <si>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</si>
  <si>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</si>
  <si>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2025.10.01 után már az új árral kell kalkulálni, de számlában ténylegesen csak december végén fog megjelenni.</t>
  </si>
  <si>
    <t>Gáz esetében  2025.10.01 után már az új szerződéses árral árral kell kalkulálni, de számlában ténylegesen csak december végén fog megjelenni.</t>
  </si>
  <si>
    <t>2025.10.28-ig igazolt számlák alapján</t>
  </si>
  <si>
    <r>
      <t xml:space="preserve">A 2025.09. havi fogyasztás mellett az új szerződéses árral az alábbi módon alakulna a havi </t>
    </r>
    <r>
      <rPr>
        <b/>
        <u/>
        <sz val="10"/>
        <color rgb="FFFFC000"/>
        <rFont val="Times New Roman"/>
        <family val="1"/>
        <charset val="238"/>
      </rPr>
      <t>fajlagos egységár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</si>
</sst>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&quot; Ft/GJ&quot;"/>
    <numFmt numFmtId="165" formatCode="#,##0&quot; m3/fő&quot;"/>
    <numFmt numFmtId="166" formatCode="#,##0&quot; Ft/fő&quot;"/>
    <numFmt numFmtId="167" formatCode="#,##0&quot; Ft/m2&quot;"/>
    <numFmt numFmtId="168" formatCode="#,##0.00&quot; kWh/m2&quot;"/>
    <numFmt numFmtId="169" formatCode="#,##0&quot; kWh&quot;"/>
    <numFmt numFmtId="170" formatCode="#,##0\ &quot;Ft&quot;"/>
    <numFmt numFmtId="171" formatCode="#,##0.00\ &quot;Ft&quot;"/>
    <numFmt numFmtId="172" formatCode="_-* #,##0\ &quot;Ft&quot;_-;\-* #,##0\ &quot;Ft&quot;_-;_-* &quot;-&quot;??\ &quot;Ft&quot;_-;_-@_-"/>
    <numFmt numFmtId="173" formatCode="#,##0.00&quot; m3&quot;"/>
    <numFmt numFmtId="174" formatCode="#,##0.0&quot; Ft/kWh&quot;"/>
    <numFmt numFmtId="175" formatCode="#,##0.00&quot; Ft/m3&quot;"/>
    <numFmt numFmtId="176" formatCode="0.00&quot; m3&quot;"/>
    <numFmt numFmtId="177" formatCode="#,##0.00&quot; kWh/gép&quot;"/>
    <numFmt numFmtId="178" formatCode="#,##0&quot; Ft/gép&quot;"/>
    <numFmt numFmtId="179" formatCode="#,##0.0&quot; m3/fő&quot;"/>
    <numFmt numFmtId="180" formatCode="#,##0.0&quot; Ft/fő&quot;"/>
    <numFmt numFmtId="181" formatCode="#,##0&quot; m3&quot;"/>
    <numFmt numFmtId="182" formatCode="#,##0&quot; GJ&quot;"/>
    <numFmt numFmtId="183" formatCode="0.00&quot; Ft/kWh&quot;"/>
    <numFmt numFmtId="184" formatCode="#,##0.00&quot; Ft/GJ&quot;"/>
    <numFmt numFmtId="185" formatCode="0.00&quot; Ft/m3&quot;"/>
    <numFmt numFmtId="186" formatCode="#,##0&quot; MJ&quot;"/>
    <numFmt numFmtId="187" formatCode="#,##0&quot; Ft/m3&quot;"/>
    <numFmt numFmtId="190" formatCode="_-* #,##0.00\ &quot;Ft&quot;_-;\-* #,##0.00\ &quot;Ft&quot;_-;_-* &quot;-&quot;??\ &quot;Ft&quot;_-;_-@_-"/>
    <numFmt numFmtId="191" formatCode="_-* #,##0.00\ _F_t_-;\-* #,##0.00\ _F_t_-;_-* &quot;-&quot;??\ _F_t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0"/>
      <color rgb="FFFFC000"/>
      <name val="Times New Roman"/>
      <family val="1"/>
      <charset val="238"/>
    </font>
    <font>
      <b/>
      <u/>
      <sz val="10"/>
      <color rgb="FFFFC000"/>
      <name val="Times New Roman"/>
      <family val="1"/>
      <charset val="238"/>
    </font>
    <font>
      <b/>
      <sz val="10"/>
      <color rgb="FFFFC000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4" applyNumberFormat="0" applyFill="0" applyAlignment="0" applyProtection="0"/>
    <xf numFmtId="0" fontId="19" fillId="0" borderId="35" applyNumberFormat="0" applyFill="0" applyAlignment="0" applyProtection="0"/>
    <xf numFmtId="0" fontId="20" fillId="0" borderId="36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1" borderId="37" applyNumberFormat="0" applyAlignment="0" applyProtection="0"/>
    <xf numFmtId="0" fontId="24" fillId="12" borderId="38" applyNumberFormat="0" applyAlignment="0" applyProtection="0"/>
    <xf numFmtId="0" fontId="25" fillId="12" borderId="37" applyNumberFormat="0" applyAlignment="0" applyProtection="0"/>
    <xf numFmtId="0" fontId="26" fillId="0" borderId="39" applyNumberFormat="0" applyFill="0" applyAlignment="0" applyProtection="0"/>
    <xf numFmtId="0" fontId="27" fillId="13" borderId="40" applyNumberFormat="0" applyAlignment="0" applyProtection="0"/>
    <xf numFmtId="0" fontId="28" fillId="0" borderId="0" applyNumberFormat="0" applyFill="0" applyBorder="0" applyAlignment="0" applyProtection="0"/>
    <xf numFmtId="0" fontId="1" fillId="14" borderId="41" applyNumberFormat="0" applyFont="0" applyAlignment="0" applyProtection="0"/>
    <xf numFmtId="0" fontId="29" fillId="0" borderId="0" applyNumberFormat="0" applyFill="0" applyBorder="0" applyAlignment="0" applyProtection="0"/>
    <xf numFmtId="0" fontId="8" fillId="0" borderId="42" applyNumberFormat="0" applyFill="0" applyAlignment="0" applyProtection="0"/>
    <xf numFmtId="0" fontId="3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90" fontId="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31" fillId="0" borderId="0"/>
    <xf numFmtId="190" fontId="1" fillId="0" borderId="0" applyFont="0" applyFill="0" applyBorder="0" applyAlignment="0" applyProtection="0"/>
    <xf numFmtId="0" fontId="31" fillId="0" borderId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31" fillId="0" borderId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31" fillId="0" borderId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31" fillId="0" borderId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32" fillId="10" borderId="0" applyNumberFormat="0" applyBorder="0" applyAlignment="0" applyProtection="0"/>
    <xf numFmtId="0" fontId="31" fillId="0" borderId="0"/>
    <xf numFmtId="0" fontId="31" fillId="0" borderId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</cellStyleXfs>
  <cellXfs count="160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2" fontId="4" fillId="0" borderId="9" xfId="2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7" fontId="4" fillId="0" borderId="9" xfId="0" applyNumberFormat="1" applyFont="1" applyBorder="1" applyAlignment="1">
      <alignment vertical="center"/>
    </xf>
    <xf numFmtId="166" fontId="4" fillId="0" borderId="9" xfId="2" applyNumberFormat="1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166" fontId="4" fillId="0" borderId="10" xfId="2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79" fontId="4" fillId="0" borderId="11" xfId="0" applyNumberFormat="1" applyFont="1" applyBorder="1" applyAlignment="1">
      <alignment vertical="center"/>
    </xf>
    <xf numFmtId="0" fontId="7" fillId="3" borderId="31" xfId="0" applyFont="1" applyFill="1" applyBorder="1"/>
    <xf numFmtId="170" fontId="7" fillId="0" borderId="0" xfId="0" applyNumberFormat="1" applyFont="1"/>
    <xf numFmtId="44" fontId="7" fillId="0" borderId="0" xfId="0" applyNumberFormat="1" applyFont="1"/>
    <xf numFmtId="43" fontId="7" fillId="0" borderId="0" xfId="1" applyFont="1"/>
    <xf numFmtId="0" fontId="7" fillId="3" borderId="0" xfId="0" applyFont="1" applyFill="1"/>
    <xf numFmtId="0" fontId="7" fillId="0" borderId="30" xfId="0" applyFont="1" applyBorder="1"/>
    <xf numFmtId="44" fontId="7" fillId="3" borderId="30" xfId="0" applyNumberFormat="1" applyFont="1" applyFill="1" applyBorder="1"/>
    <xf numFmtId="44" fontId="7" fillId="0" borderId="30" xfId="2" applyFont="1" applyBorder="1"/>
    <xf numFmtId="172" fontId="7" fillId="0" borderId="30" xfId="2" applyNumberFormat="1" applyFont="1" applyBorder="1"/>
    <xf numFmtId="0" fontId="7" fillId="0" borderId="0" xfId="0" applyFont="1" applyAlignment="1">
      <alignment horizontal="left"/>
    </xf>
    <xf numFmtId="3" fontId="7" fillId="0" borderId="0" xfId="0" applyNumberFormat="1" applyFont="1"/>
    <xf numFmtId="171" fontId="7" fillId="0" borderId="0" xfId="0" applyNumberFormat="1" applyFont="1"/>
    <xf numFmtId="9" fontId="7" fillId="3" borderId="30" xfId="3" applyFont="1" applyFill="1" applyBorder="1"/>
    <xf numFmtId="0" fontId="7" fillId="0" borderId="0" xfId="0" applyFont="1"/>
    <xf numFmtId="172" fontId="7" fillId="0" borderId="0" xfId="0" applyNumberFormat="1" applyFont="1"/>
    <xf numFmtId="181" fontId="7" fillId="0" borderId="30" xfId="1" applyNumberFormat="1" applyFont="1" applyBorder="1"/>
    <xf numFmtId="169" fontId="7" fillId="0" borderId="30" xfId="1" applyNumberFormat="1" applyFont="1" applyBorder="1"/>
    <xf numFmtId="182" fontId="7" fillId="0" borderId="30" xfId="1" applyNumberFormat="1" applyFont="1" applyBorder="1"/>
    <xf numFmtId="175" fontId="4" fillId="4" borderId="32" xfId="2" applyNumberFormat="1" applyFont="1" applyFill="1" applyBorder="1" applyAlignment="1">
      <alignment vertical="center"/>
    </xf>
    <xf numFmtId="174" fontId="4" fillId="4" borderId="32" xfId="2" applyNumberFormat="1" applyFont="1" applyFill="1" applyBorder="1" applyAlignment="1">
      <alignment vertical="center"/>
    </xf>
    <xf numFmtId="0" fontId="9" fillId="5" borderId="33" xfId="0" applyFont="1" applyFill="1" applyBorder="1" applyAlignment="1">
      <alignment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0" fontId="7" fillId="6" borderId="0" xfId="0" applyNumberFormat="1" applyFont="1" applyFill="1" applyAlignment="1">
      <alignment vertical="center"/>
    </xf>
    <xf numFmtId="0" fontId="9" fillId="6" borderId="33" xfId="0" applyFont="1" applyFill="1" applyBorder="1" applyAlignment="1">
      <alignment vertical="center"/>
    </xf>
    <xf numFmtId="0" fontId="10" fillId="5" borderId="33" xfId="0" applyFont="1" applyFill="1" applyBorder="1" applyAlignment="1">
      <alignment vertical="center" wrapText="1"/>
    </xf>
    <xf numFmtId="0" fontId="10" fillId="5" borderId="33" xfId="0" applyFont="1" applyFill="1" applyBorder="1" applyAlignment="1">
      <alignment horizontal="center" vertical="center" wrapText="1"/>
    </xf>
    <xf numFmtId="44" fontId="7" fillId="0" borderId="0" xfId="2" applyFont="1"/>
    <xf numFmtId="0" fontId="9" fillId="5" borderId="0" xfId="0" applyFont="1" applyFill="1" applyAlignment="1">
      <alignment horizontal="center" vertical="center"/>
    </xf>
    <xf numFmtId="183" fontId="7" fillId="6" borderId="0" xfId="2" applyNumberFormat="1" applyFont="1" applyFill="1" applyAlignment="1">
      <alignment vertical="center"/>
    </xf>
    <xf numFmtId="184" fontId="7" fillId="6" borderId="0" xfId="2" applyNumberFormat="1" applyFont="1" applyFill="1" applyAlignment="1">
      <alignment vertical="center"/>
    </xf>
    <xf numFmtId="185" fontId="7" fillId="6" borderId="0" xfId="2" applyNumberFormat="1" applyFont="1" applyFill="1" applyAlignment="1">
      <alignment vertical="center"/>
    </xf>
    <xf numFmtId="169" fontId="7" fillId="6" borderId="0" xfId="0" applyNumberFormat="1" applyFont="1" applyFill="1" applyAlignment="1">
      <alignment vertical="center"/>
    </xf>
    <xf numFmtId="186" fontId="7" fillId="6" borderId="0" xfId="0" applyNumberFormat="1" applyFont="1" applyFill="1" applyAlignment="1">
      <alignment vertical="center"/>
    </xf>
    <xf numFmtId="182" fontId="7" fillId="6" borderId="0" xfId="0" applyNumberFormat="1" applyFont="1" applyFill="1" applyAlignment="1">
      <alignment vertical="center"/>
    </xf>
    <xf numFmtId="181" fontId="7" fillId="6" borderId="0" xfId="0" applyNumberFormat="1" applyFont="1" applyFill="1" applyAlignment="1">
      <alignment vertical="center"/>
    </xf>
    <xf numFmtId="9" fontId="7" fillId="0" borderId="0" xfId="3" applyFont="1"/>
    <xf numFmtId="0" fontId="4" fillId="0" borderId="3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87" fontId="4" fillId="4" borderId="19" xfId="0" applyNumberFormat="1" applyFont="1" applyFill="1" applyBorder="1" applyAlignment="1">
      <alignment horizontal="center" vertical="center" wrapText="1"/>
    </xf>
    <xf numFmtId="187" fontId="4" fillId="4" borderId="7" xfId="0" applyNumberFormat="1" applyFont="1" applyFill="1" applyBorder="1" applyAlignment="1">
      <alignment horizontal="center" vertical="center" wrapText="1"/>
    </xf>
    <xf numFmtId="187" fontId="4" fillId="4" borderId="23" xfId="0" applyNumberFormat="1" applyFont="1" applyFill="1" applyBorder="1" applyAlignment="1">
      <alignment horizontal="center" vertical="center" wrapText="1"/>
    </xf>
    <xf numFmtId="187" fontId="4" fillId="4" borderId="17" xfId="0" applyNumberFormat="1" applyFont="1" applyFill="1" applyBorder="1" applyAlignment="1">
      <alignment horizontal="center" vertical="center" wrapText="1"/>
    </xf>
    <xf numFmtId="187" fontId="4" fillId="4" borderId="0" xfId="0" applyNumberFormat="1" applyFont="1" applyFill="1" applyAlignment="1">
      <alignment horizontal="center" vertical="center" wrapText="1"/>
    </xf>
    <xf numFmtId="187" fontId="4" fillId="4" borderId="14" xfId="0" applyNumberFormat="1" applyFont="1" applyFill="1" applyBorder="1" applyAlignment="1">
      <alignment horizontal="center" vertical="center" wrapText="1"/>
    </xf>
    <xf numFmtId="187" fontId="4" fillId="4" borderId="24" xfId="0" applyNumberFormat="1" applyFont="1" applyFill="1" applyBorder="1" applyAlignment="1">
      <alignment horizontal="center" vertical="center" wrapText="1"/>
    </xf>
    <xf numFmtId="187" fontId="4" fillId="4" borderId="12" xfId="0" applyNumberFormat="1" applyFont="1" applyFill="1" applyBorder="1" applyAlignment="1">
      <alignment horizontal="center" vertical="center" wrapText="1"/>
    </xf>
    <xf numFmtId="187" fontId="4" fillId="4" borderId="13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28" xfId="0" applyFont="1" applyBorder="1"/>
    <xf numFmtId="0" fontId="4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164" fontId="4" fillId="4" borderId="19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horizontal="center"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14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164" fontId="4" fillId="4" borderId="1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8" fontId="4" fillId="0" borderId="20" xfId="0" applyNumberFormat="1" applyFont="1" applyBorder="1" applyAlignment="1">
      <alignment vertical="center"/>
    </xf>
    <xf numFmtId="168" fontId="4" fillId="0" borderId="9" xfId="0" applyNumberFormat="1" applyFont="1" applyBorder="1" applyAlignment="1">
      <alignment vertical="center"/>
    </xf>
    <xf numFmtId="179" fontId="4" fillId="0" borderId="20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73" fontId="4" fillId="0" borderId="20" xfId="0" applyNumberFormat="1" applyFont="1" applyBorder="1" applyAlignment="1">
      <alignment vertical="center"/>
    </xf>
    <xf numFmtId="173" fontId="4" fillId="0" borderId="9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9" fontId="4" fillId="0" borderId="19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24" xfId="0" applyNumberFormat="1" applyFont="1" applyBorder="1" applyAlignment="1">
      <alignment horizontal="right" vertical="center"/>
    </xf>
    <xf numFmtId="179" fontId="4" fillId="0" borderId="11" xfId="0" applyNumberFormat="1" applyFont="1" applyBorder="1" applyAlignment="1">
      <alignment horizontal="right" vertical="center"/>
    </xf>
    <xf numFmtId="175" fontId="4" fillId="4" borderId="1" xfId="0" applyNumberFormat="1" applyFont="1" applyFill="1" applyBorder="1" applyAlignment="1">
      <alignment horizontal="right" vertical="center"/>
    </xf>
    <xf numFmtId="175" fontId="4" fillId="4" borderId="3" xfId="0" applyNumberFormat="1" applyFont="1" applyFill="1" applyBorder="1" applyAlignment="1">
      <alignment horizontal="right" vertical="center"/>
    </xf>
    <xf numFmtId="180" fontId="4" fillId="0" borderId="4" xfId="2" applyNumberFormat="1" applyFont="1" applyBorder="1" applyAlignment="1">
      <alignment horizontal="right" vertical="center"/>
    </xf>
    <xf numFmtId="180" fontId="4" fillId="0" borderId="11" xfId="2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75" fontId="4" fillId="4" borderId="1" xfId="2" applyNumberFormat="1" applyFont="1" applyFill="1" applyBorder="1" applyAlignment="1">
      <alignment horizontal="right" vertical="center"/>
    </xf>
    <xf numFmtId="175" fontId="4" fillId="4" borderId="3" xfId="2" applyNumberFormat="1" applyFont="1" applyFill="1" applyBorder="1" applyAlignment="1">
      <alignment horizontal="right" vertical="center"/>
    </xf>
    <xf numFmtId="177" fontId="4" fillId="0" borderId="20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1" fillId="7" borderId="0" xfId="0" applyFont="1" applyFill="1" applyAlignment="1">
      <alignment horizontal="center" vertical="center" wrapText="1"/>
    </xf>
    <xf numFmtId="0" fontId="7" fillId="0" borderId="0" xfId="0" applyFont="1"/>
  </cellXfs>
  <cellStyles count="129">
    <cellStyle name="1. jelölőszín" xfId="27" builtinId="29" customBuiltin="1"/>
    <cellStyle name="2. jelölőszín" xfId="30" builtinId="33" customBuiltin="1"/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3. jelölőszín" xfId="33" builtinId="37" customBuiltin="1"/>
    <cellStyle name="4. jelölőszín" xfId="36" builtinId="41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5. jelölőszín" xfId="39" builtinId="45" customBuiltin="1"/>
    <cellStyle name="6. jelölőszín" xfId="42" builtinId="49" customBuiltin="1"/>
    <cellStyle name="60% - 1. jelölőszín 2" xfId="83"/>
    <cellStyle name="60% - 2. jelölőszín 2" xfId="84"/>
    <cellStyle name="60% - 3. jelölőszín 2" xfId="85"/>
    <cellStyle name="60% - 4. jelölőszín 2" xfId="86"/>
    <cellStyle name="60% - 5. jelölőszín 2" xfId="87"/>
    <cellStyle name="60% - 6. jelölőszín 2" xfId="88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/>
    <cellStyle name="Ezres 2 2" xfId="120"/>
    <cellStyle name="Ezres 2 3" xfId="79"/>
    <cellStyle name="Ezres 3" xfId="5"/>
    <cellStyle name="Ezres 3 2" xfId="122"/>
    <cellStyle name="Ezres 3 3" xfId="81"/>
    <cellStyle name="Ezres 4" xfId="4"/>
    <cellStyle name="Ezres 4 2" xfId="97"/>
    <cellStyle name="Ezres 4 3" xfId="55"/>
    <cellStyle name="Ezres 5" xfId="93"/>
    <cellStyle name="Ezres 6" xfId="111"/>
    <cellStyle name="Ezres 7" xfId="124"/>
    <cellStyle name="Ezres 8" xfId="49"/>
    <cellStyle name="Figyelmeztetés" xfId="23" builtinId="11" customBuiltin="1"/>
    <cellStyle name="Hivatkozott cella" xfId="21" builtinId="24" customBuiltin="1"/>
    <cellStyle name="Jegyzet" xfId="24" builtinId="10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/>
    <cellStyle name="Normál 2 2" xfId="48"/>
    <cellStyle name="Normál 2 2 2" xfId="72"/>
    <cellStyle name="Normál 2 2 2 2 2 3" xfId="9"/>
    <cellStyle name="Normál 2 2 3" xfId="69"/>
    <cellStyle name="Normál 3" xfId="47"/>
    <cellStyle name="Normál 3 2" xfId="53"/>
    <cellStyle name="Normál 3 3" xfId="51"/>
    <cellStyle name="Normál 4" xfId="82"/>
    <cellStyle name="Normál 4 2" xfId="126"/>
    <cellStyle name="Normál 5" xfId="90"/>
    <cellStyle name="Normál 5 2" xfId="127"/>
    <cellStyle name="Normál 6" xfId="91"/>
    <cellStyle name="Normál 6 2" xfId="128"/>
    <cellStyle name="Összesen" xfId="26" builtinId="25" customBuiltin="1"/>
    <cellStyle name="Pénznem" xfId="2" builtinId="4"/>
    <cellStyle name="Pénznem 10" xfId="61"/>
    <cellStyle name="Pénznem 10 2" xfId="103"/>
    <cellStyle name="Pénznem 11" xfId="63"/>
    <cellStyle name="Pénznem 11 2" xfId="105"/>
    <cellStyle name="Pénznem 12" xfId="64"/>
    <cellStyle name="Pénznem 12 2" xfId="106"/>
    <cellStyle name="Pénznem 13" xfId="66"/>
    <cellStyle name="Pénznem 13 2" xfId="108"/>
    <cellStyle name="Pénznem 14" xfId="65"/>
    <cellStyle name="Pénznem 14 2" xfId="107"/>
    <cellStyle name="Pénznem 15" xfId="67"/>
    <cellStyle name="Pénznem 15 2" xfId="109"/>
    <cellStyle name="Pénznem 16" xfId="68"/>
    <cellStyle name="Pénznem 16 2" xfId="110"/>
    <cellStyle name="Pénznem 17" xfId="71"/>
    <cellStyle name="Pénznem 17 2" xfId="113"/>
    <cellStyle name="Pénznem 18" xfId="70"/>
    <cellStyle name="Pénznem 18 2" xfId="112"/>
    <cellStyle name="Pénznem 19" xfId="73"/>
    <cellStyle name="Pénznem 19 2" xfId="114"/>
    <cellStyle name="Pénznem 2" xfId="6"/>
    <cellStyle name="Pénznem 2 2" xfId="95"/>
    <cellStyle name="Pénznem 2 3" xfId="52"/>
    <cellStyle name="Pénznem 20" xfId="74"/>
    <cellStyle name="Pénznem 20 2" xfId="115"/>
    <cellStyle name="Pénznem 21" xfId="75"/>
    <cellStyle name="Pénznem 21 2" xfId="116"/>
    <cellStyle name="Pénznem 22" xfId="76"/>
    <cellStyle name="Pénznem 22 2" xfId="117"/>
    <cellStyle name="Pénznem 23" xfId="77"/>
    <cellStyle name="Pénznem 23 2" xfId="118"/>
    <cellStyle name="Pénznem 24" xfId="78"/>
    <cellStyle name="Pénznem 24 2" xfId="119"/>
    <cellStyle name="Pénznem 25" xfId="80"/>
    <cellStyle name="Pénznem 25 2" xfId="121"/>
    <cellStyle name="Pénznem 26" xfId="50"/>
    <cellStyle name="Pénznem 26 2" xfId="94"/>
    <cellStyle name="Pénznem 27" xfId="92"/>
    <cellStyle name="Pénznem 28" xfId="125"/>
    <cellStyle name="Pénznem 29" xfId="123"/>
    <cellStyle name="Pénznem 3" xfId="8"/>
    <cellStyle name="Pénznem 3 2" xfId="96"/>
    <cellStyle name="Pénznem 3 3" xfId="54"/>
    <cellStyle name="Pénznem 30" xfId="45"/>
    <cellStyle name="Pénznem 4" xfId="58"/>
    <cellStyle name="Pénznem 4 2" xfId="100"/>
    <cellStyle name="Pénznem 5" xfId="56"/>
    <cellStyle name="Pénznem 5 2" xfId="98"/>
    <cellStyle name="Pénznem 6" xfId="57"/>
    <cellStyle name="Pénznem 6 2" xfId="99"/>
    <cellStyle name="Pénznem 7" xfId="59"/>
    <cellStyle name="Pénznem 7 2" xfId="101"/>
    <cellStyle name="Pénznem 8" xfId="60"/>
    <cellStyle name="Pénznem 8 2" xfId="102"/>
    <cellStyle name="Pénznem 9" xfId="62"/>
    <cellStyle name="Pénznem 9 2" xfId="104"/>
    <cellStyle name="Rossz" xfId="17" builtinId="27" customBuiltin="1"/>
    <cellStyle name="Semleges 2" xfId="89"/>
    <cellStyle name="Számítás" xfId="20" builtinId="22" customBuiltin="1"/>
    <cellStyle name="Százalék" xfId="3" builtinId="5"/>
    <cellStyle name="Százalék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/Documents/SOTE/2026%20terv/SE%20G&#193;Z%20POD%202026%20terv%20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áz-POD-ktg terv"/>
      <sheetName val="BESZ. számoló tábla"/>
      <sheetName val="Gáz Molekula díjak"/>
      <sheetName val="Munka1"/>
      <sheetName val="ÉVES terv"/>
      <sheetName val="BESZ. szá tábla 2025"/>
      <sheetName val="Létesítmény terv"/>
      <sheetName val="tervképzés MJ"/>
      <sheetName val="2026 számoló tábla"/>
      <sheetName val="Munka2"/>
      <sheetName val="Munk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G19"/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2"/>
  <sheetViews>
    <sheetView tabSelected="1" view="pageBreakPreview" zoomScaleNormal="100" zoomScaleSheetLayoutView="100" workbookViewId="0">
      <selection activeCell="G7" sqref="G7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33" ht="19.5" thickBot="1" x14ac:dyDescent="0.35">
      <c r="A1" s="134" t="str">
        <f>'havi adatok'!$A$15</f>
        <v>2025.10.28-ig igazolt számlák alapján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</row>
    <row r="2" spans="1:33" ht="15" customHeight="1" x14ac:dyDescent="0.25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57" t="s">
        <v>64</v>
      </c>
      <c r="AD2" s="57"/>
      <c r="AE2" s="57"/>
      <c r="AF2" s="57"/>
      <c r="AG2" s="57"/>
    </row>
    <row r="3" spans="1:33" ht="24.75" customHeight="1" thickBot="1" x14ac:dyDescent="0.3">
      <c r="A3" s="136" t="s">
        <v>52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58"/>
      <c r="AD3" s="58"/>
      <c r="AE3" s="58"/>
      <c r="AF3" s="58"/>
      <c r="AG3" s="58"/>
    </row>
    <row r="4" spans="1:33" ht="48.75" customHeight="1" thickBot="1" x14ac:dyDescent="0.3">
      <c r="A4" s="137" t="s">
        <v>1</v>
      </c>
      <c r="B4" s="137" t="s">
        <v>2</v>
      </c>
      <c r="C4" s="141" t="s">
        <v>3</v>
      </c>
      <c r="D4" s="142"/>
      <c r="E4" s="61" t="s">
        <v>4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61" t="s">
        <v>5</v>
      </c>
      <c r="AA4" s="62"/>
      <c r="AB4" s="63"/>
      <c r="AC4" s="59" t="s">
        <v>66</v>
      </c>
      <c r="AD4" s="60"/>
      <c r="AE4" s="60"/>
      <c r="AF4" s="60"/>
      <c r="AG4" s="60"/>
    </row>
    <row r="5" spans="1:33" ht="15.75" thickBot="1" x14ac:dyDescent="0.3">
      <c r="A5" s="138"/>
      <c r="B5" s="138"/>
      <c r="C5" s="143"/>
      <c r="D5" s="144"/>
      <c r="E5" s="61" t="s">
        <v>6</v>
      </c>
      <c r="F5" s="62"/>
      <c r="G5" s="62"/>
      <c r="H5" s="63"/>
      <c r="I5" s="61" t="s">
        <v>7</v>
      </c>
      <c r="J5" s="62"/>
      <c r="K5" s="62"/>
      <c r="L5" s="63"/>
      <c r="M5" s="62" t="s">
        <v>8</v>
      </c>
      <c r="N5" s="62"/>
      <c r="O5" s="63"/>
      <c r="P5" s="61" t="s">
        <v>57</v>
      </c>
      <c r="Q5" s="62"/>
      <c r="R5" s="62"/>
      <c r="S5" s="62"/>
      <c r="T5" s="63"/>
      <c r="U5" s="61" t="s">
        <v>58</v>
      </c>
      <c r="V5" s="62"/>
      <c r="W5" s="62"/>
      <c r="X5" s="62"/>
      <c r="Y5" s="63"/>
      <c r="Z5" s="147" t="s">
        <v>9</v>
      </c>
      <c r="AA5" s="147"/>
      <c r="AB5" s="148"/>
      <c r="AC5" s="61" t="s">
        <v>57</v>
      </c>
      <c r="AD5" s="62"/>
      <c r="AE5" s="62"/>
      <c r="AF5" s="62"/>
      <c r="AG5" s="63"/>
    </row>
    <row r="6" spans="1:33" ht="38.25" customHeight="1" thickBot="1" x14ac:dyDescent="0.3">
      <c r="A6" s="139"/>
      <c r="B6" s="140"/>
      <c r="C6" s="145"/>
      <c r="D6" s="146"/>
      <c r="E6" s="61" t="s">
        <v>10</v>
      </c>
      <c r="F6" s="63"/>
      <c r="G6" s="56" t="s">
        <v>44</v>
      </c>
      <c r="H6" s="56" t="s">
        <v>11</v>
      </c>
      <c r="I6" s="61" t="s">
        <v>10</v>
      </c>
      <c r="J6" s="63"/>
      <c r="K6" s="56" t="s">
        <v>51</v>
      </c>
      <c r="L6" s="3" t="s">
        <v>11</v>
      </c>
      <c r="M6" s="4" t="s">
        <v>10</v>
      </c>
      <c r="N6" s="56" t="s">
        <v>51</v>
      </c>
      <c r="O6" s="3" t="s">
        <v>11</v>
      </c>
      <c r="P6" s="64" t="s">
        <v>10</v>
      </c>
      <c r="Q6" s="65"/>
      <c r="R6" s="66"/>
      <c r="S6" s="64" t="s">
        <v>11</v>
      </c>
      <c r="T6" s="66"/>
      <c r="U6" s="64" t="s">
        <v>10</v>
      </c>
      <c r="V6" s="65"/>
      <c r="W6" s="66"/>
      <c r="X6" s="64" t="s">
        <v>11</v>
      </c>
      <c r="Y6" s="66"/>
      <c r="Z6" s="149"/>
      <c r="AA6" s="149"/>
      <c r="AB6" s="150"/>
      <c r="AC6" s="64" t="s">
        <v>10</v>
      </c>
      <c r="AD6" s="65"/>
      <c r="AE6" s="66"/>
      <c r="AF6" s="64" t="s">
        <v>11</v>
      </c>
      <c r="AG6" s="66"/>
    </row>
    <row r="7" spans="1:33" ht="15.75" thickBot="1" x14ac:dyDescent="0.3">
      <c r="A7" s="132" t="s">
        <v>12</v>
      </c>
      <c r="B7" s="5"/>
      <c r="C7" s="153">
        <v>15</v>
      </c>
      <c r="D7" s="154"/>
      <c r="E7" s="110">
        <v>100</v>
      </c>
      <c r="F7" s="111"/>
      <c r="G7" s="36">
        <f>'havi adatok'!$K$36</f>
        <v>105.50231868394766</v>
      </c>
      <c r="H7" s="6">
        <f>G7*E7</f>
        <v>10550.231868394767</v>
      </c>
      <c r="I7" s="112">
        <v>1</v>
      </c>
      <c r="J7" s="113"/>
      <c r="K7" s="35">
        <f>'havi adatok'!$K$39</f>
        <v>842.55586973938455</v>
      </c>
      <c r="L7" s="6">
        <f>I7*K7</f>
        <v>842.55586973938455</v>
      </c>
      <c r="M7" s="7">
        <v>1</v>
      </c>
      <c r="N7" s="35">
        <f>'havi adatok'!$K$40</f>
        <v>1306.1362387122103</v>
      </c>
      <c r="O7" s="6">
        <f>N7*M7</f>
        <v>1306.1362387122103</v>
      </c>
      <c r="P7" s="67">
        <f>'havi adatok'!$K$37/34.8</f>
        <v>338.80105518182859</v>
      </c>
      <c r="Q7" s="68"/>
      <c r="R7" s="68"/>
      <c r="S7" s="68"/>
      <c r="T7" s="69"/>
      <c r="U7" s="94">
        <f>'havi adatok'!$K$38</f>
        <v>29738.192302659572</v>
      </c>
      <c r="V7" s="95"/>
      <c r="W7" s="95"/>
      <c r="X7" s="95"/>
      <c r="Y7" s="96"/>
      <c r="Z7" s="149"/>
      <c r="AA7" s="149"/>
      <c r="AB7" s="150"/>
      <c r="AC7" s="67">
        <f>'havi adatok'!$R$37/34</f>
        <v>275.23507811008562</v>
      </c>
      <c r="AD7" s="68"/>
      <c r="AE7" s="68"/>
      <c r="AF7" s="68"/>
      <c r="AG7" s="69"/>
    </row>
    <row r="8" spans="1:33" ht="15.75" thickBot="1" x14ac:dyDescent="0.3">
      <c r="A8" s="133"/>
      <c r="B8" s="5"/>
      <c r="C8" s="130">
        <v>25</v>
      </c>
      <c r="D8" s="131"/>
      <c r="E8" s="110">
        <v>160</v>
      </c>
      <c r="F8" s="111"/>
      <c r="G8" s="36">
        <f t="shared" ref="G8:G27" si="0">$G$7</f>
        <v>105.50231868394766</v>
      </c>
      <c r="H8" s="6">
        <f t="shared" ref="H8:H12" si="1">G8*E8</f>
        <v>16880.370989431627</v>
      </c>
      <c r="I8" s="112">
        <v>1.5</v>
      </c>
      <c r="J8" s="113"/>
      <c r="K8" s="35">
        <f t="shared" ref="K8:K15" si="2">$K$7</f>
        <v>842.55586973938455</v>
      </c>
      <c r="L8" s="6">
        <f t="shared" ref="L8:L27" si="3">I8*K8</f>
        <v>1263.8338046090769</v>
      </c>
      <c r="M8" s="7">
        <v>1.5</v>
      </c>
      <c r="N8" s="35">
        <f t="shared" ref="N8:N15" si="4">$N$7</f>
        <v>1306.1362387122103</v>
      </c>
      <c r="O8" s="6">
        <f t="shared" ref="O8:O12" si="5">N8*M8</f>
        <v>1959.2043580683155</v>
      </c>
      <c r="P8" s="70"/>
      <c r="Q8" s="71"/>
      <c r="R8" s="71"/>
      <c r="S8" s="71"/>
      <c r="T8" s="72"/>
      <c r="U8" s="97"/>
      <c r="V8" s="98"/>
      <c r="W8" s="98"/>
      <c r="X8" s="98"/>
      <c r="Y8" s="99"/>
      <c r="Z8" s="149"/>
      <c r="AA8" s="149"/>
      <c r="AB8" s="150"/>
      <c r="AC8" s="70"/>
      <c r="AD8" s="71"/>
      <c r="AE8" s="71"/>
      <c r="AF8" s="71"/>
      <c r="AG8" s="72"/>
    </row>
    <row r="9" spans="1:33" ht="15.75" thickBot="1" x14ac:dyDescent="0.3">
      <c r="A9" s="132" t="s">
        <v>13</v>
      </c>
      <c r="B9" s="5"/>
      <c r="C9" s="130">
        <v>15</v>
      </c>
      <c r="D9" s="131"/>
      <c r="E9" s="110">
        <v>240</v>
      </c>
      <c r="F9" s="111"/>
      <c r="G9" s="36">
        <f t="shared" si="0"/>
        <v>105.50231868394766</v>
      </c>
      <c r="H9" s="6">
        <f t="shared" si="1"/>
        <v>25320.556484147441</v>
      </c>
      <c r="I9" s="112">
        <v>3</v>
      </c>
      <c r="J9" s="113"/>
      <c r="K9" s="35">
        <f t="shared" si="2"/>
        <v>842.55586973938455</v>
      </c>
      <c r="L9" s="6">
        <f t="shared" si="3"/>
        <v>2527.6676092181538</v>
      </c>
      <c r="M9" s="7">
        <v>3</v>
      </c>
      <c r="N9" s="35">
        <f t="shared" si="4"/>
        <v>1306.1362387122103</v>
      </c>
      <c r="O9" s="6">
        <f t="shared" si="5"/>
        <v>3918.408716136631</v>
      </c>
      <c r="P9" s="70"/>
      <c r="Q9" s="71"/>
      <c r="R9" s="71"/>
      <c r="S9" s="71"/>
      <c r="T9" s="72"/>
      <c r="U9" s="97"/>
      <c r="V9" s="98"/>
      <c r="W9" s="98"/>
      <c r="X9" s="98"/>
      <c r="Y9" s="99"/>
      <c r="Z9" s="149"/>
      <c r="AA9" s="149"/>
      <c r="AB9" s="150"/>
      <c r="AC9" s="70"/>
      <c r="AD9" s="71"/>
      <c r="AE9" s="71"/>
      <c r="AF9" s="71"/>
      <c r="AG9" s="72"/>
    </row>
    <row r="10" spans="1:33" ht="15.75" thickBot="1" x14ac:dyDescent="0.3">
      <c r="A10" s="133"/>
      <c r="B10" s="5"/>
      <c r="C10" s="130">
        <v>25</v>
      </c>
      <c r="D10" s="131"/>
      <c r="E10" s="110">
        <v>300</v>
      </c>
      <c r="F10" s="111"/>
      <c r="G10" s="36">
        <f t="shared" si="0"/>
        <v>105.50231868394766</v>
      </c>
      <c r="H10" s="6">
        <f t="shared" si="1"/>
        <v>31650.695605184301</v>
      </c>
      <c r="I10" s="112">
        <v>5</v>
      </c>
      <c r="J10" s="113"/>
      <c r="K10" s="35">
        <f t="shared" si="2"/>
        <v>842.55586973938455</v>
      </c>
      <c r="L10" s="6">
        <f t="shared" si="3"/>
        <v>4212.7793486969231</v>
      </c>
      <c r="M10" s="7">
        <v>5</v>
      </c>
      <c r="N10" s="35">
        <f t="shared" si="4"/>
        <v>1306.1362387122103</v>
      </c>
      <c r="O10" s="6">
        <f t="shared" si="5"/>
        <v>6530.6811935610513</v>
      </c>
      <c r="P10" s="73"/>
      <c r="Q10" s="74"/>
      <c r="R10" s="74"/>
      <c r="S10" s="74"/>
      <c r="T10" s="75"/>
      <c r="U10" s="100"/>
      <c r="V10" s="101"/>
      <c r="W10" s="101"/>
      <c r="X10" s="101"/>
      <c r="Y10" s="102"/>
      <c r="Z10" s="149"/>
      <c r="AA10" s="149"/>
      <c r="AB10" s="150"/>
      <c r="AC10" s="73"/>
      <c r="AD10" s="74"/>
      <c r="AE10" s="74"/>
      <c r="AF10" s="74"/>
      <c r="AG10" s="75"/>
    </row>
    <row r="11" spans="1:33" ht="15.75" thickBot="1" x14ac:dyDescent="0.3">
      <c r="A11" s="132" t="s">
        <v>14</v>
      </c>
      <c r="B11" s="5"/>
      <c r="C11" s="130">
        <v>15</v>
      </c>
      <c r="D11" s="131"/>
      <c r="E11" s="110">
        <v>10</v>
      </c>
      <c r="F11" s="111"/>
      <c r="G11" s="36">
        <f t="shared" si="0"/>
        <v>105.50231868394766</v>
      </c>
      <c r="H11" s="6">
        <f t="shared" si="1"/>
        <v>1055.0231868394767</v>
      </c>
      <c r="I11" s="112">
        <v>0</v>
      </c>
      <c r="J11" s="113"/>
      <c r="K11" s="35">
        <f t="shared" si="2"/>
        <v>842.55586973938455</v>
      </c>
      <c r="L11" s="6">
        <f t="shared" si="3"/>
        <v>0</v>
      </c>
      <c r="M11" s="7">
        <v>0</v>
      </c>
      <c r="N11" s="35">
        <f t="shared" si="4"/>
        <v>1306.1362387122103</v>
      </c>
      <c r="O11" s="6">
        <f t="shared" si="5"/>
        <v>0</v>
      </c>
      <c r="P11" s="76"/>
      <c r="Q11" s="77"/>
      <c r="R11" s="76"/>
      <c r="S11" s="78"/>
      <c r="T11" s="77"/>
      <c r="U11" s="76"/>
      <c r="V11" s="77"/>
      <c r="W11" s="76"/>
      <c r="X11" s="78"/>
      <c r="Y11" s="77"/>
      <c r="Z11" s="149"/>
      <c r="AA11" s="149"/>
      <c r="AB11" s="150"/>
      <c r="AC11" s="76"/>
      <c r="AD11" s="77"/>
      <c r="AE11" s="76"/>
      <c r="AF11" s="78"/>
      <c r="AG11" s="77"/>
    </row>
    <row r="12" spans="1:33" ht="15.75" thickBot="1" x14ac:dyDescent="0.3">
      <c r="A12" s="133"/>
      <c r="B12" s="5"/>
      <c r="C12" s="130">
        <v>25</v>
      </c>
      <c r="D12" s="131"/>
      <c r="E12" s="110">
        <v>10</v>
      </c>
      <c r="F12" s="111"/>
      <c r="G12" s="36">
        <f t="shared" si="0"/>
        <v>105.50231868394766</v>
      </c>
      <c r="H12" s="6">
        <f t="shared" si="1"/>
        <v>1055.0231868394767</v>
      </c>
      <c r="I12" s="112">
        <v>0</v>
      </c>
      <c r="J12" s="113"/>
      <c r="K12" s="35">
        <f t="shared" si="2"/>
        <v>842.55586973938455</v>
      </c>
      <c r="L12" s="6">
        <f t="shared" si="3"/>
        <v>0</v>
      </c>
      <c r="M12" s="7">
        <v>0</v>
      </c>
      <c r="N12" s="35">
        <f t="shared" si="4"/>
        <v>1306.1362387122103</v>
      </c>
      <c r="O12" s="6">
        <f t="shared" si="5"/>
        <v>0</v>
      </c>
      <c r="P12" s="76"/>
      <c r="Q12" s="77"/>
      <c r="R12" s="76"/>
      <c r="S12" s="78"/>
      <c r="T12" s="77"/>
      <c r="U12" s="76"/>
      <c r="V12" s="77"/>
      <c r="W12" s="76"/>
      <c r="X12" s="78"/>
      <c r="Y12" s="77"/>
      <c r="Z12" s="149"/>
      <c r="AA12" s="149"/>
      <c r="AB12" s="150"/>
      <c r="AC12" s="76"/>
      <c r="AD12" s="77"/>
      <c r="AE12" s="76"/>
      <c r="AF12" s="78"/>
      <c r="AG12" s="77"/>
    </row>
    <row r="13" spans="1:33" ht="15.75" thickBot="1" x14ac:dyDescent="0.3">
      <c r="A13" s="103" t="s">
        <v>15</v>
      </c>
      <c r="B13" s="8" t="s">
        <v>16</v>
      </c>
      <c r="C13" s="80"/>
      <c r="D13" s="84"/>
      <c r="E13" s="106">
        <v>1.8</v>
      </c>
      <c r="F13" s="107"/>
      <c r="G13" s="36">
        <f t="shared" si="0"/>
        <v>105.50231868394766</v>
      </c>
      <c r="H13" s="9">
        <f>E13*G13</f>
        <v>189.90417363110581</v>
      </c>
      <c r="I13" s="108">
        <v>2</v>
      </c>
      <c r="J13" s="109"/>
      <c r="K13" s="35">
        <f t="shared" si="2"/>
        <v>842.55586973938455</v>
      </c>
      <c r="L13" s="10">
        <f t="shared" si="3"/>
        <v>1685.1117394787691</v>
      </c>
      <c r="M13" s="11">
        <v>2</v>
      </c>
      <c r="N13" s="35">
        <f t="shared" si="4"/>
        <v>1306.1362387122103</v>
      </c>
      <c r="O13" s="12">
        <f>N13*M13</f>
        <v>2612.2724774244207</v>
      </c>
      <c r="P13" s="67">
        <f>'havi adatok'!$J$37/34.8</f>
        <v>361.26917064895258</v>
      </c>
      <c r="Q13" s="68"/>
      <c r="R13" s="68"/>
      <c r="S13" s="68"/>
      <c r="T13" s="69"/>
      <c r="U13" s="94">
        <f>'havi adatok'!$J$38</f>
        <v>32183.078923971672</v>
      </c>
      <c r="V13" s="95"/>
      <c r="W13" s="95"/>
      <c r="X13" s="95"/>
      <c r="Y13" s="96"/>
      <c r="Z13" s="149"/>
      <c r="AA13" s="149"/>
      <c r="AB13" s="150"/>
      <c r="AC13" s="67">
        <f>'havi adatok'!$R$37/34</f>
        <v>275.23507811008562</v>
      </c>
      <c r="AD13" s="68"/>
      <c r="AE13" s="68"/>
      <c r="AF13" s="68"/>
      <c r="AG13" s="69"/>
    </row>
    <row r="14" spans="1:33" ht="15.75" thickBot="1" x14ac:dyDescent="0.3">
      <c r="A14" s="104"/>
      <c r="B14" s="8" t="s">
        <v>17</v>
      </c>
      <c r="C14" s="80"/>
      <c r="D14" s="84"/>
      <c r="E14" s="106">
        <v>1.8</v>
      </c>
      <c r="F14" s="107"/>
      <c r="G14" s="36">
        <f t="shared" si="0"/>
        <v>105.50231868394766</v>
      </c>
      <c r="H14" s="9">
        <f t="shared" ref="H14:H26" si="6">E14*G14</f>
        <v>189.90417363110581</v>
      </c>
      <c r="I14" s="108">
        <v>2</v>
      </c>
      <c r="J14" s="109"/>
      <c r="K14" s="35">
        <f t="shared" si="2"/>
        <v>842.55586973938455</v>
      </c>
      <c r="L14" s="10">
        <f t="shared" si="3"/>
        <v>1685.1117394787691</v>
      </c>
      <c r="M14" s="11">
        <v>2</v>
      </c>
      <c r="N14" s="35">
        <f t="shared" si="4"/>
        <v>1306.1362387122103</v>
      </c>
      <c r="O14" s="12">
        <f t="shared" ref="O14:O27" si="7">N14*M14</f>
        <v>2612.2724774244207</v>
      </c>
      <c r="P14" s="70"/>
      <c r="Q14" s="71"/>
      <c r="R14" s="71"/>
      <c r="S14" s="71"/>
      <c r="T14" s="72"/>
      <c r="U14" s="97"/>
      <c r="V14" s="98"/>
      <c r="W14" s="98"/>
      <c r="X14" s="98"/>
      <c r="Y14" s="99"/>
      <c r="Z14" s="149"/>
      <c r="AA14" s="149"/>
      <c r="AB14" s="150"/>
      <c r="AC14" s="70"/>
      <c r="AD14" s="71"/>
      <c r="AE14" s="71"/>
      <c r="AF14" s="71"/>
      <c r="AG14" s="72"/>
    </row>
    <row r="15" spans="1:33" ht="15.75" thickBot="1" x14ac:dyDescent="0.3">
      <c r="A15" s="104"/>
      <c r="B15" s="8" t="s">
        <v>18</v>
      </c>
      <c r="C15" s="80"/>
      <c r="D15" s="84"/>
      <c r="E15" s="106">
        <v>1.8</v>
      </c>
      <c r="F15" s="107"/>
      <c r="G15" s="36">
        <f t="shared" si="0"/>
        <v>105.50231868394766</v>
      </c>
      <c r="H15" s="9">
        <f t="shared" si="6"/>
        <v>189.90417363110581</v>
      </c>
      <c r="I15" s="108">
        <v>2</v>
      </c>
      <c r="J15" s="109"/>
      <c r="K15" s="35">
        <f t="shared" si="2"/>
        <v>842.55586973938455</v>
      </c>
      <c r="L15" s="10">
        <f t="shared" si="3"/>
        <v>1685.1117394787691</v>
      </c>
      <c r="M15" s="11">
        <v>2</v>
      </c>
      <c r="N15" s="35">
        <f t="shared" si="4"/>
        <v>1306.1362387122103</v>
      </c>
      <c r="O15" s="12">
        <f t="shared" si="7"/>
        <v>2612.2724774244207</v>
      </c>
      <c r="P15" s="70"/>
      <c r="Q15" s="71"/>
      <c r="R15" s="71"/>
      <c r="S15" s="71"/>
      <c r="T15" s="72"/>
      <c r="U15" s="97"/>
      <c r="V15" s="98"/>
      <c r="W15" s="98"/>
      <c r="X15" s="98"/>
      <c r="Y15" s="99"/>
      <c r="Z15" s="149"/>
      <c r="AA15" s="149"/>
      <c r="AB15" s="150"/>
      <c r="AC15" s="70"/>
      <c r="AD15" s="71"/>
      <c r="AE15" s="71"/>
      <c r="AF15" s="71"/>
      <c r="AG15" s="72"/>
    </row>
    <row r="16" spans="1:33" ht="15.75" thickBot="1" x14ac:dyDescent="0.3">
      <c r="A16" s="104"/>
      <c r="B16" s="114" t="s">
        <v>19</v>
      </c>
      <c r="C16" s="80"/>
      <c r="D16" s="84"/>
      <c r="E16" s="106">
        <v>1.8</v>
      </c>
      <c r="F16" s="107"/>
      <c r="G16" s="36">
        <f t="shared" si="0"/>
        <v>105.50231868394766</v>
      </c>
      <c r="H16" s="9">
        <f t="shared" si="6"/>
        <v>189.90417363110581</v>
      </c>
      <c r="I16" s="116">
        <v>2</v>
      </c>
      <c r="J16" s="117"/>
      <c r="K16" s="120">
        <f t="shared" ref="K16" si="8">$K$8</f>
        <v>842.55586973938455</v>
      </c>
      <c r="L16" s="122">
        <f>K16*I16</f>
        <v>1685.1117394787691</v>
      </c>
      <c r="M16" s="124">
        <v>2</v>
      </c>
      <c r="N16" s="126">
        <f t="shared" ref="N16" si="9">$N$15</f>
        <v>1306.1362387122103</v>
      </c>
      <c r="O16" s="122">
        <f t="shared" si="7"/>
        <v>2612.2724774244207</v>
      </c>
      <c r="P16" s="70"/>
      <c r="Q16" s="71"/>
      <c r="R16" s="71"/>
      <c r="S16" s="71"/>
      <c r="T16" s="72"/>
      <c r="U16" s="97"/>
      <c r="V16" s="98"/>
      <c r="W16" s="98"/>
      <c r="X16" s="98"/>
      <c r="Y16" s="99"/>
      <c r="Z16" s="149"/>
      <c r="AA16" s="149"/>
      <c r="AB16" s="150"/>
      <c r="AC16" s="70"/>
      <c r="AD16" s="71"/>
      <c r="AE16" s="71"/>
      <c r="AF16" s="71"/>
      <c r="AG16" s="72"/>
    </row>
    <row r="17" spans="1:33" ht="26.25" customHeight="1" thickBot="1" x14ac:dyDescent="0.3">
      <c r="A17" s="104"/>
      <c r="B17" s="115"/>
      <c r="C17" s="80"/>
      <c r="D17" s="84"/>
      <c r="E17" s="128">
        <v>70</v>
      </c>
      <c r="F17" s="129"/>
      <c r="G17" s="36">
        <f t="shared" si="0"/>
        <v>105.50231868394766</v>
      </c>
      <c r="H17" s="13">
        <f t="shared" si="6"/>
        <v>7385.1623078763369</v>
      </c>
      <c r="I17" s="118"/>
      <c r="J17" s="119"/>
      <c r="K17" s="121"/>
      <c r="L17" s="123"/>
      <c r="M17" s="125"/>
      <c r="N17" s="127"/>
      <c r="O17" s="123">
        <f t="shared" si="7"/>
        <v>0</v>
      </c>
      <c r="P17" s="70"/>
      <c r="Q17" s="71"/>
      <c r="R17" s="71"/>
      <c r="S17" s="71"/>
      <c r="T17" s="72"/>
      <c r="U17" s="97"/>
      <c r="V17" s="98"/>
      <c r="W17" s="98"/>
      <c r="X17" s="98"/>
      <c r="Y17" s="99"/>
      <c r="Z17" s="149"/>
      <c r="AA17" s="149"/>
      <c r="AB17" s="150"/>
      <c r="AC17" s="70"/>
      <c r="AD17" s="71"/>
      <c r="AE17" s="71"/>
      <c r="AF17" s="71"/>
      <c r="AG17" s="72"/>
    </row>
    <row r="18" spans="1:33" ht="26.25" thickBot="1" x14ac:dyDescent="0.3">
      <c r="A18" s="105"/>
      <c r="B18" s="14" t="s">
        <v>20</v>
      </c>
      <c r="C18" s="80"/>
      <c r="D18" s="84"/>
      <c r="E18" s="106">
        <v>1.8</v>
      </c>
      <c r="F18" s="107"/>
      <c r="G18" s="36">
        <f t="shared" si="0"/>
        <v>105.50231868394766</v>
      </c>
      <c r="H18" s="9">
        <f t="shared" si="6"/>
        <v>189.90417363110581</v>
      </c>
      <c r="I18" s="108">
        <v>2</v>
      </c>
      <c r="J18" s="109"/>
      <c r="K18" s="35">
        <f>$K$8</f>
        <v>842.55586973938455</v>
      </c>
      <c r="L18" s="10">
        <f t="shared" si="3"/>
        <v>1685.1117394787691</v>
      </c>
      <c r="M18" s="11">
        <v>2</v>
      </c>
      <c r="N18" s="35">
        <f t="shared" ref="N18:N27" si="10">$N$15</f>
        <v>1306.1362387122103</v>
      </c>
      <c r="O18" s="12">
        <f t="shared" si="7"/>
        <v>2612.2724774244207</v>
      </c>
      <c r="P18" s="70"/>
      <c r="Q18" s="71"/>
      <c r="R18" s="71"/>
      <c r="S18" s="71"/>
      <c r="T18" s="72"/>
      <c r="U18" s="97"/>
      <c r="V18" s="98"/>
      <c r="W18" s="98"/>
      <c r="X18" s="98"/>
      <c r="Y18" s="99"/>
      <c r="Z18" s="149"/>
      <c r="AA18" s="149"/>
      <c r="AB18" s="150"/>
      <c r="AC18" s="70"/>
      <c r="AD18" s="71"/>
      <c r="AE18" s="71"/>
      <c r="AF18" s="71"/>
      <c r="AG18" s="72"/>
    </row>
    <row r="19" spans="1:33" ht="15.75" thickBot="1" x14ac:dyDescent="0.3">
      <c r="A19" s="103" t="s">
        <v>21</v>
      </c>
      <c r="B19" s="8" t="s">
        <v>22</v>
      </c>
      <c r="C19" s="80"/>
      <c r="D19" s="84"/>
      <c r="E19" s="106">
        <v>1</v>
      </c>
      <c r="F19" s="107"/>
      <c r="G19" s="36">
        <f t="shared" si="0"/>
        <v>105.50231868394766</v>
      </c>
      <c r="H19" s="9">
        <f t="shared" si="6"/>
        <v>105.50231868394766</v>
      </c>
      <c r="I19" s="108">
        <v>1</v>
      </c>
      <c r="J19" s="109"/>
      <c r="K19" s="35">
        <f t="shared" ref="K19:K27" si="11">$K$8</f>
        <v>842.55586973938455</v>
      </c>
      <c r="L19" s="10">
        <f t="shared" si="3"/>
        <v>842.55586973938455</v>
      </c>
      <c r="M19" s="11">
        <v>1</v>
      </c>
      <c r="N19" s="35">
        <f t="shared" si="10"/>
        <v>1306.1362387122103</v>
      </c>
      <c r="O19" s="12">
        <f t="shared" si="7"/>
        <v>1306.1362387122103</v>
      </c>
      <c r="P19" s="70"/>
      <c r="Q19" s="71"/>
      <c r="R19" s="71"/>
      <c r="S19" s="71"/>
      <c r="T19" s="72"/>
      <c r="U19" s="97"/>
      <c r="V19" s="98"/>
      <c r="W19" s="98"/>
      <c r="X19" s="98"/>
      <c r="Y19" s="99"/>
      <c r="Z19" s="149"/>
      <c r="AA19" s="149"/>
      <c r="AB19" s="150"/>
      <c r="AC19" s="70"/>
      <c r="AD19" s="71"/>
      <c r="AE19" s="71"/>
      <c r="AF19" s="71"/>
      <c r="AG19" s="72"/>
    </row>
    <row r="20" spans="1:33" ht="15.75" thickBot="1" x14ac:dyDescent="0.3">
      <c r="A20" s="104"/>
      <c r="B20" s="8" t="s">
        <v>23</v>
      </c>
      <c r="C20" s="80"/>
      <c r="D20" s="84"/>
      <c r="E20" s="106">
        <v>1</v>
      </c>
      <c r="F20" s="107"/>
      <c r="G20" s="36">
        <f t="shared" si="0"/>
        <v>105.50231868394766</v>
      </c>
      <c r="H20" s="9">
        <f t="shared" si="6"/>
        <v>105.50231868394766</v>
      </c>
      <c r="I20" s="108">
        <v>1</v>
      </c>
      <c r="J20" s="109"/>
      <c r="K20" s="35">
        <f t="shared" si="11"/>
        <v>842.55586973938455</v>
      </c>
      <c r="L20" s="10">
        <f t="shared" si="3"/>
        <v>842.55586973938455</v>
      </c>
      <c r="M20" s="11">
        <v>1</v>
      </c>
      <c r="N20" s="35">
        <f t="shared" si="10"/>
        <v>1306.1362387122103</v>
      </c>
      <c r="O20" s="12">
        <f t="shared" si="7"/>
        <v>1306.1362387122103</v>
      </c>
      <c r="P20" s="70"/>
      <c r="Q20" s="71"/>
      <c r="R20" s="71"/>
      <c r="S20" s="71"/>
      <c r="T20" s="72"/>
      <c r="U20" s="97"/>
      <c r="V20" s="98"/>
      <c r="W20" s="98"/>
      <c r="X20" s="98"/>
      <c r="Y20" s="99"/>
      <c r="Z20" s="149"/>
      <c r="AA20" s="149"/>
      <c r="AB20" s="150"/>
      <c r="AC20" s="70"/>
      <c r="AD20" s="71"/>
      <c r="AE20" s="71"/>
      <c r="AF20" s="71"/>
      <c r="AG20" s="72"/>
    </row>
    <row r="21" spans="1:33" ht="15.75" thickBot="1" x14ac:dyDescent="0.3">
      <c r="A21" s="104"/>
      <c r="B21" s="8" t="s">
        <v>24</v>
      </c>
      <c r="C21" s="80"/>
      <c r="D21" s="84"/>
      <c r="E21" s="106">
        <v>1</v>
      </c>
      <c r="F21" s="107"/>
      <c r="G21" s="36">
        <f t="shared" si="0"/>
        <v>105.50231868394766</v>
      </c>
      <c r="H21" s="9">
        <f t="shared" si="6"/>
        <v>105.50231868394766</v>
      </c>
      <c r="I21" s="108">
        <v>1</v>
      </c>
      <c r="J21" s="109"/>
      <c r="K21" s="35">
        <f t="shared" si="11"/>
        <v>842.55586973938455</v>
      </c>
      <c r="L21" s="10">
        <f t="shared" si="3"/>
        <v>842.55586973938455</v>
      </c>
      <c r="M21" s="11">
        <v>1</v>
      </c>
      <c r="N21" s="35">
        <f t="shared" si="10"/>
        <v>1306.1362387122103</v>
      </c>
      <c r="O21" s="12">
        <f t="shared" si="7"/>
        <v>1306.1362387122103</v>
      </c>
      <c r="P21" s="70"/>
      <c r="Q21" s="71"/>
      <c r="R21" s="71"/>
      <c r="S21" s="71"/>
      <c r="T21" s="72"/>
      <c r="U21" s="97"/>
      <c r="V21" s="98"/>
      <c r="W21" s="98"/>
      <c r="X21" s="98"/>
      <c r="Y21" s="99"/>
      <c r="Z21" s="149"/>
      <c r="AA21" s="149"/>
      <c r="AB21" s="150"/>
      <c r="AC21" s="70"/>
      <c r="AD21" s="71"/>
      <c r="AE21" s="71"/>
      <c r="AF21" s="71"/>
      <c r="AG21" s="72"/>
    </row>
    <row r="22" spans="1:33" ht="15.75" thickBot="1" x14ac:dyDescent="0.3">
      <c r="A22" s="104"/>
      <c r="B22" s="8" t="s">
        <v>25</v>
      </c>
      <c r="C22" s="80"/>
      <c r="D22" s="84"/>
      <c r="E22" s="106">
        <v>1</v>
      </c>
      <c r="F22" s="107"/>
      <c r="G22" s="36">
        <f t="shared" si="0"/>
        <v>105.50231868394766</v>
      </c>
      <c r="H22" s="9">
        <f t="shared" si="6"/>
        <v>105.50231868394766</v>
      </c>
      <c r="I22" s="108">
        <v>1</v>
      </c>
      <c r="J22" s="109"/>
      <c r="K22" s="35">
        <f t="shared" si="11"/>
        <v>842.55586973938455</v>
      </c>
      <c r="L22" s="10">
        <f t="shared" si="3"/>
        <v>842.55586973938455</v>
      </c>
      <c r="M22" s="11">
        <v>1</v>
      </c>
      <c r="N22" s="35">
        <f t="shared" si="10"/>
        <v>1306.1362387122103</v>
      </c>
      <c r="O22" s="12">
        <f t="shared" si="7"/>
        <v>1306.1362387122103</v>
      </c>
      <c r="P22" s="70"/>
      <c r="Q22" s="71"/>
      <c r="R22" s="71"/>
      <c r="S22" s="71"/>
      <c r="T22" s="72"/>
      <c r="U22" s="97"/>
      <c r="V22" s="98"/>
      <c r="W22" s="98"/>
      <c r="X22" s="98"/>
      <c r="Y22" s="99"/>
      <c r="Z22" s="149"/>
      <c r="AA22" s="149"/>
      <c r="AB22" s="150"/>
      <c r="AC22" s="70"/>
      <c r="AD22" s="71"/>
      <c r="AE22" s="71"/>
      <c r="AF22" s="71"/>
      <c r="AG22" s="72"/>
    </row>
    <row r="23" spans="1:33" ht="15.75" thickBot="1" x14ac:dyDescent="0.3">
      <c r="A23" s="105"/>
      <c r="B23" s="8" t="s">
        <v>26</v>
      </c>
      <c r="C23" s="80"/>
      <c r="D23" s="84"/>
      <c r="E23" s="106">
        <v>1</v>
      </c>
      <c r="F23" s="107"/>
      <c r="G23" s="36">
        <f t="shared" si="0"/>
        <v>105.50231868394766</v>
      </c>
      <c r="H23" s="9">
        <f t="shared" si="6"/>
        <v>105.50231868394766</v>
      </c>
      <c r="I23" s="108">
        <v>1</v>
      </c>
      <c r="J23" s="109"/>
      <c r="K23" s="35">
        <f t="shared" si="11"/>
        <v>842.55586973938455</v>
      </c>
      <c r="L23" s="10">
        <f t="shared" si="3"/>
        <v>842.55586973938455</v>
      </c>
      <c r="M23" s="11">
        <v>1</v>
      </c>
      <c r="N23" s="35">
        <f t="shared" si="10"/>
        <v>1306.1362387122103</v>
      </c>
      <c r="O23" s="12">
        <f t="shared" si="7"/>
        <v>1306.1362387122103</v>
      </c>
      <c r="P23" s="70"/>
      <c r="Q23" s="71"/>
      <c r="R23" s="71"/>
      <c r="S23" s="71"/>
      <c r="T23" s="72"/>
      <c r="U23" s="97"/>
      <c r="V23" s="98"/>
      <c r="W23" s="98"/>
      <c r="X23" s="98"/>
      <c r="Y23" s="99"/>
      <c r="Z23" s="149"/>
      <c r="AA23" s="149"/>
      <c r="AB23" s="150"/>
      <c r="AC23" s="70"/>
      <c r="AD23" s="71"/>
      <c r="AE23" s="71"/>
      <c r="AF23" s="71"/>
      <c r="AG23" s="72"/>
    </row>
    <row r="24" spans="1:33" ht="15.75" thickBot="1" x14ac:dyDescent="0.3">
      <c r="A24" s="55" t="s">
        <v>27</v>
      </c>
      <c r="B24" s="8"/>
      <c r="C24" s="80"/>
      <c r="D24" s="84"/>
      <c r="E24" s="106">
        <v>2</v>
      </c>
      <c r="F24" s="107"/>
      <c r="G24" s="36">
        <f t="shared" si="0"/>
        <v>105.50231868394766</v>
      </c>
      <c r="H24" s="9">
        <f t="shared" si="6"/>
        <v>211.00463736789533</v>
      </c>
      <c r="I24" s="108">
        <v>1</v>
      </c>
      <c r="J24" s="109"/>
      <c r="K24" s="35">
        <f t="shared" si="11"/>
        <v>842.55586973938455</v>
      </c>
      <c r="L24" s="10">
        <f t="shared" si="3"/>
        <v>842.55586973938455</v>
      </c>
      <c r="M24" s="11">
        <v>1</v>
      </c>
      <c r="N24" s="35">
        <f t="shared" si="10"/>
        <v>1306.1362387122103</v>
      </c>
      <c r="O24" s="12">
        <f t="shared" si="7"/>
        <v>1306.1362387122103</v>
      </c>
      <c r="P24" s="70"/>
      <c r="Q24" s="71"/>
      <c r="R24" s="71"/>
      <c r="S24" s="71"/>
      <c r="T24" s="72"/>
      <c r="U24" s="97"/>
      <c r="V24" s="98"/>
      <c r="W24" s="98"/>
      <c r="X24" s="98"/>
      <c r="Y24" s="99"/>
      <c r="Z24" s="149"/>
      <c r="AA24" s="149"/>
      <c r="AB24" s="150"/>
      <c r="AC24" s="70"/>
      <c r="AD24" s="71"/>
      <c r="AE24" s="71"/>
      <c r="AF24" s="71"/>
      <c r="AG24" s="72"/>
    </row>
    <row r="25" spans="1:33" ht="26.25" thickBot="1" x14ac:dyDescent="0.3">
      <c r="A25" s="103" t="s">
        <v>28</v>
      </c>
      <c r="B25" s="14" t="s">
        <v>29</v>
      </c>
      <c r="C25" s="80"/>
      <c r="D25" s="84"/>
      <c r="E25" s="106">
        <v>2</v>
      </c>
      <c r="F25" s="107"/>
      <c r="G25" s="36">
        <f t="shared" si="0"/>
        <v>105.50231868394766</v>
      </c>
      <c r="H25" s="9">
        <f t="shared" si="6"/>
        <v>211.00463736789533</v>
      </c>
      <c r="I25" s="108">
        <v>1</v>
      </c>
      <c r="J25" s="109"/>
      <c r="K25" s="35">
        <f t="shared" si="11"/>
        <v>842.55586973938455</v>
      </c>
      <c r="L25" s="10">
        <f t="shared" si="3"/>
        <v>842.55586973938455</v>
      </c>
      <c r="M25" s="11">
        <v>1</v>
      </c>
      <c r="N25" s="35">
        <f t="shared" si="10"/>
        <v>1306.1362387122103</v>
      </c>
      <c r="O25" s="12">
        <f t="shared" si="7"/>
        <v>1306.1362387122103</v>
      </c>
      <c r="P25" s="70"/>
      <c r="Q25" s="71"/>
      <c r="R25" s="71"/>
      <c r="S25" s="71"/>
      <c r="T25" s="72"/>
      <c r="U25" s="97"/>
      <c r="V25" s="98"/>
      <c r="W25" s="98"/>
      <c r="X25" s="98"/>
      <c r="Y25" s="99"/>
      <c r="Z25" s="149"/>
      <c r="AA25" s="149"/>
      <c r="AB25" s="150"/>
      <c r="AC25" s="70"/>
      <c r="AD25" s="71"/>
      <c r="AE25" s="71"/>
      <c r="AF25" s="71"/>
      <c r="AG25" s="72"/>
    </row>
    <row r="26" spans="1:33" ht="15.75" thickBot="1" x14ac:dyDescent="0.3">
      <c r="A26" s="104"/>
      <c r="B26" s="8" t="s">
        <v>30</v>
      </c>
      <c r="C26" s="80"/>
      <c r="D26" s="84"/>
      <c r="E26" s="106">
        <v>2</v>
      </c>
      <c r="F26" s="107"/>
      <c r="G26" s="36">
        <f t="shared" si="0"/>
        <v>105.50231868394766</v>
      </c>
      <c r="H26" s="9">
        <f t="shared" si="6"/>
        <v>211.00463736789533</v>
      </c>
      <c r="I26" s="108">
        <v>1.5</v>
      </c>
      <c r="J26" s="109"/>
      <c r="K26" s="35">
        <f t="shared" si="11"/>
        <v>842.55586973938455</v>
      </c>
      <c r="L26" s="10">
        <f t="shared" si="3"/>
        <v>1263.8338046090769</v>
      </c>
      <c r="M26" s="16">
        <v>1.5</v>
      </c>
      <c r="N26" s="35">
        <f t="shared" si="10"/>
        <v>1306.1362387122103</v>
      </c>
      <c r="O26" s="12">
        <f t="shared" si="7"/>
        <v>1959.2043580683155</v>
      </c>
      <c r="P26" s="70"/>
      <c r="Q26" s="71"/>
      <c r="R26" s="71"/>
      <c r="S26" s="71"/>
      <c r="T26" s="72"/>
      <c r="U26" s="97"/>
      <c r="V26" s="98"/>
      <c r="W26" s="98"/>
      <c r="X26" s="98"/>
      <c r="Y26" s="99"/>
      <c r="Z26" s="149"/>
      <c r="AA26" s="149"/>
      <c r="AB26" s="150"/>
      <c r="AC26" s="70"/>
      <c r="AD26" s="71"/>
      <c r="AE26" s="71"/>
      <c r="AF26" s="71"/>
      <c r="AG26" s="72"/>
    </row>
    <row r="27" spans="1:33" ht="15.75" thickBot="1" x14ac:dyDescent="0.3">
      <c r="A27" s="105"/>
      <c r="B27" s="8" t="s">
        <v>31</v>
      </c>
      <c r="C27" s="80"/>
      <c r="D27" s="84"/>
      <c r="E27" s="110">
        <v>300</v>
      </c>
      <c r="F27" s="111"/>
      <c r="G27" s="36">
        <f t="shared" si="0"/>
        <v>105.50231868394766</v>
      </c>
      <c r="H27" s="6">
        <f t="shared" ref="H27" si="12">G27*E27</f>
        <v>31650.695605184301</v>
      </c>
      <c r="I27" s="112">
        <v>4</v>
      </c>
      <c r="J27" s="113"/>
      <c r="K27" s="35">
        <f t="shared" si="11"/>
        <v>842.55586973938455</v>
      </c>
      <c r="L27" s="6">
        <f t="shared" si="3"/>
        <v>3370.2234789575382</v>
      </c>
      <c r="M27" s="7">
        <v>4</v>
      </c>
      <c r="N27" s="35">
        <f t="shared" si="10"/>
        <v>1306.1362387122103</v>
      </c>
      <c r="O27" s="6">
        <f t="shared" si="7"/>
        <v>5224.5449548488414</v>
      </c>
      <c r="P27" s="70"/>
      <c r="Q27" s="71"/>
      <c r="R27" s="71"/>
      <c r="S27" s="71"/>
      <c r="T27" s="72"/>
      <c r="U27" s="97"/>
      <c r="V27" s="98"/>
      <c r="W27" s="98"/>
      <c r="X27" s="98"/>
      <c r="Y27" s="99"/>
      <c r="Z27" s="149"/>
      <c r="AA27" s="149"/>
      <c r="AB27" s="150"/>
      <c r="AC27" s="70"/>
      <c r="AD27" s="71"/>
      <c r="AE27" s="71"/>
      <c r="AF27" s="71"/>
      <c r="AG27" s="72"/>
    </row>
    <row r="28" spans="1:33" ht="15.75" thickBot="1" x14ac:dyDescent="0.3">
      <c r="A28" s="55" t="s">
        <v>32</v>
      </c>
      <c r="B28" s="80" t="s">
        <v>33</v>
      </c>
      <c r="C28" s="81"/>
      <c r="D28" s="81"/>
      <c r="E28" s="81"/>
      <c r="F28" s="81"/>
      <c r="G28" s="81"/>
      <c r="H28" s="81"/>
      <c r="I28" s="81"/>
      <c r="J28" s="82"/>
      <c r="K28" s="83"/>
      <c r="L28" s="84"/>
      <c r="M28" s="5"/>
      <c r="N28" s="80"/>
      <c r="O28" s="84"/>
      <c r="P28" s="73"/>
      <c r="Q28" s="74"/>
      <c r="R28" s="74"/>
      <c r="S28" s="74"/>
      <c r="T28" s="75"/>
      <c r="U28" s="100"/>
      <c r="V28" s="101"/>
      <c r="W28" s="101"/>
      <c r="X28" s="101"/>
      <c r="Y28" s="102"/>
      <c r="Z28" s="151"/>
      <c r="AA28" s="151"/>
      <c r="AB28" s="152"/>
      <c r="AC28" s="73"/>
      <c r="AD28" s="74"/>
      <c r="AE28" s="74"/>
      <c r="AF28" s="74"/>
      <c r="AG28" s="75"/>
    </row>
    <row r="29" spans="1:33" ht="15.75" thickBot="1" x14ac:dyDescent="0.3">
      <c r="A29" s="85" t="s">
        <v>34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7"/>
    </row>
    <row r="30" spans="1:33" x14ac:dyDescent="0.25">
      <c r="A30" s="88" t="s">
        <v>35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90"/>
    </row>
    <row r="31" spans="1:33" ht="15.75" thickBot="1" x14ac:dyDescent="0.3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3"/>
    </row>
    <row r="32" spans="1:33" ht="15" customHeight="1" x14ac:dyDescent="0.25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</sheetData>
  <mergeCells count="131"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E27:F27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AC13:AG28"/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AC2:AG3"/>
    <mergeCell ref="AC4:AG4"/>
    <mergeCell ref="AC5:AG5"/>
    <mergeCell ref="AC6:AE6"/>
    <mergeCell ref="AF6:AG6"/>
    <mergeCell ref="AC7:AG10"/>
    <mergeCell ref="AC11:AD11"/>
    <mergeCell ref="AE11:AG11"/>
    <mergeCell ref="AC12:AD12"/>
    <mergeCell ref="AE12:AG12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134" t="str">
        <f>'havi adatok'!$A$15</f>
        <v>2025.10.28-ig igazolt számlák alapján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</row>
    <row r="2" spans="1:28" ht="15" customHeight="1" x14ac:dyDescent="0.25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</row>
    <row r="3" spans="1:28" ht="15.75" customHeight="1" thickBot="1" x14ac:dyDescent="0.3">
      <c r="A3" s="136" t="s">
        <v>52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</row>
    <row r="4" spans="1:28" ht="15.75" thickBot="1" x14ac:dyDescent="0.3">
      <c r="A4" s="137" t="s">
        <v>1</v>
      </c>
      <c r="B4" s="137" t="s">
        <v>2</v>
      </c>
      <c r="C4" s="141" t="s">
        <v>3</v>
      </c>
      <c r="D4" s="142"/>
      <c r="E4" s="61" t="s">
        <v>4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61" t="s">
        <v>5</v>
      </c>
      <c r="AA4" s="62"/>
      <c r="AB4" s="63"/>
    </row>
    <row r="5" spans="1:28" ht="15.75" thickBot="1" x14ac:dyDescent="0.3">
      <c r="A5" s="138"/>
      <c r="B5" s="138"/>
      <c r="C5" s="143"/>
      <c r="D5" s="144"/>
      <c r="E5" s="61" t="s">
        <v>6</v>
      </c>
      <c r="F5" s="62"/>
      <c r="G5" s="62"/>
      <c r="H5" s="63"/>
      <c r="I5" s="61" t="s">
        <v>7</v>
      </c>
      <c r="J5" s="62"/>
      <c r="K5" s="62"/>
      <c r="L5" s="63"/>
      <c r="M5" s="62" t="s">
        <v>8</v>
      </c>
      <c r="N5" s="62"/>
      <c r="O5" s="63"/>
      <c r="P5" s="61" t="s">
        <v>57</v>
      </c>
      <c r="Q5" s="62"/>
      <c r="R5" s="62"/>
      <c r="S5" s="62"/>
      <c r="T5" s="63"/>
      <c r="U5" s="61" t="s">
        <v>58</v>
      </c>
      <c r="V5" s="62"/>
      <c r="W5" s="62"/>
      <c r="X5" s="62"/>
      <c r="Y5" s="63"/>
      <c r="Z5" s="147" t="s">
        <v>9</v>
      </c>
      <c r="AA5" s="147"/>
      <c r="AB5" s="148"/>
    </row>
    <row r="6" spans="1:28" ht="38.25" customHeight="1" thickBot="1" x14ac:dyDescent="0.3">
      <c r="A6" s="139"/>
      <c r="B6" s="140"/>
      <c r="C6" s="145"/>
      <c r="D6" s="146"/>
      <c r="E6" s="61" t="s">
        <v>10</v>
      </c>
      <c r="F6" s="63"/>
      <c r="G6" s="2" t="s">
        <v>44</v>
      </c>
      <c r="H6" s="2" t="s">
        <v>11</v>
      </c>
      <c r="I6" s="61" t="s">
        <v>10</v>
      </c>
      <c r="J6" s="63"/>
      <c r="K6" s="2" t="s">
        <v>51</v>
      </c>
      <c r="L6" s="3" t="s">
        <v>11</v>
      </c>
      <c r="M6" s="4" t="s">
        <v>10</v>
      </c>
      <c r="N6" s="2" t="s">
        <v>51</v>
      </c>
      <c r="O6" s="3" t="s">
        <v>11</v>
      </c>
      <c r="P6" s="64" t="s">
        <v>10</v>
      </c>
      <c r="Q6" s="65"/>
      <c r="R6" s="66"/>
      <c r="S6" s="64" t="s">
        <v>11</v>
      </c>
      <c r="T6" s="66"/>
      <c r="U6" s="64" t="s">
        <v>10</v>
      </c>
      <c r="V6" s="65"/>
      <c r="W6" s="66"/>
      <c r="X6" s="64" t="s">
        <v>11</v>
      </c>
      <c r="Y6" s="66"/>
      <c r="Z6" s="149"/>
      <c r="AA6" s="149"/>
      <c r="AB6" s="150"/>
    </row>
    <row r="7" spans="1:28" ht="15.75" thickBot="1" x14ac:dyDescent="0.3">
      <c r="A7" s="132" t="s">
        <v>12</v>
      </c>
      <c r="B7" s="5"/>
      <c r="C7" s="153">
        <v>15</v>
      </c>
      <c r="D7" s="154"/>
      <c r="E7" s="110">
        <v>100</v>
      </c>
      <c r="F7" s="111"/>
      <c r="G7" s="36">
        <f>'havi adatok'!$H$36</f>
        <v>107.5043171020818</v>
      </c>
      <c r="H7" s="6">
        <f>G7*E7</f>
        <v>10750.43171020818</v>
      </c>
      <c r="I7" s="112">
        <v>1</v>
      </c>
      <c r="J7" s="113"/>
      <c r="K7" s="35">
        <f>'havi adatok'!$H$39</f>
        <v>871.45118949958987</v>
      </c>
      <c r="L7" s="6">
        <f>I7*K7</f>
        <v>871.45118949958987</v>
      </c>
      <c r="M7" s="7">
        <v>1</v>
      </c>
      <c r="N7" s="35">
        <f>'havi adatok'!$H$40</f>
        <v>1388.8799479342429</v>
      </c>
      <c r="O7" s="6">
        <f>N7*M7</f>
        <v>1388.8799479342429</v>
      </c>
      <c r="P7" s="67">
        <f>'havi adatok'!$H$37/34.8</f>
        <v>341.51440340650174</v>
      </c>
      <c r="Q7" s="68"/>
      <c r="R7" s="68"/>
      <c r="S7" s="68"/>
      <c r="T7" s="69"/>
      <c r="U7" s="94">
        <f>'havi adatok'!$H$38</f>
        <v>32216.036893781613</v>
      </c>
      <c r="V7" s="95"/>
      <c r="W7" s="95"/>
      <c r="X7" s="95"/>
      <c r="Y7" s="96"/>
      <c r="Z7" s="149"/>
      <c r="AA7" s="149"/>
      <c r="AB7" s="150"/>
    </row>
    <row r="8" spans="1:28" ht="15.75" thickBot="1" x14ac:dyDescent="0.3">
      <c r="A8" s="133"/>
      <c r="B8" s="5"/>
      <c r="C8" s="130">
        <v>25</v>
      </c>
      <c r="D8" s="131"/>
      <c r="E8" s="110">
        <v>160</v>
      </c>
      <c r="F8" s="111"/>
      <c r="G8" s="36">
        <f>'havi adatok'!$H$36</f>
        <v>107.5043171020818</v>
      </c>
      <c r="H8" s="6">
        <f t="shared" ref="H8:H12" si="0">G8*E8</f>
        <v>17200.690736333087</v>
      </c>
      <c r="I8" s="112">
        <v>1.5</v>
      </c>
      <c r="J8" s="113"/>
      <c r="K8" s="35">
        <f>'havi adatok'!$H$39</f>
        <v>871.45118949958987</v>
      </c>
      <c r="L8" s="6">
        <f t="shared" ref="L8:L26" si="1">I8*K8</f>
        <v>1307.1767842493848</v>
      </c>
      <c r="M8" s="7">
        <v>1.5</v>
      </c>
      <c r="N8" s="35">
        <f>'havi adatok'!$H$40</f>
        <v>1388.8799479342429</v>
      </c>
      <c r="O8" s="6">
        <f t="shared" ref="O8:O12" si="2">N8*M8</f>
        <v>2083.3199219013641</v>
      </c>
      <c r="P8" s="70"/>
      <c r="Q8" s="71"/>
      <c r="R8" s="71"/>
      <c r="S8" s="71"/>
      <c r="T8" s="72"/>
      <c r="U8" s="97"/>
      <c r="V8" s="98"/>
      <c r="W8" s="98"/>
      <c r="X8" s="98"/>
      <c r="Y8" s="99"/>
      <c r="Z8" s="149"/>
      <c r="AA8" s="149"/>
      <c r="AB8" s="150"/>
    </row>
    <row r="9" spans="1:28" ht="15.75" thickBot="1" x14ac:dyDescent="0.3">
      <c r="A9" s="132" t="s">
        <v>13</v>
      </c>
      <c r="B9" s="5"/>
      <c r="C9" s="130">
        <v>15</v>
      </c>
      <c r="D9" s="131"/>
      <c r="E9" s="110">
        <v>240</v>
      </c>
      <c r="F9" s="111"/>
      <c r="G9" s="36">
        <f>'havi adatok'!$H$36</f>
        <v>107.5043171020818</v>
      </c>
      <c r="H9" s="6">
        <f t="shared" si="0"/>
        <v>25801.036104499632</v>
      </c>
      <c r="I9" s="112">
        <v>3</v>
      </c>
      <c r="J9" s="113"/>
      <c r="K9" s="35">
        <f>'havi adatok'!$H$39</f>
        <v>871.45118949958987</v>
      </c>
      <c r="L9" s="6">
        <f t="shared" si="1"/>
        <v>2614.3535684987696</v>
      </c>
      <c r="M9" s="7">
        <v>3</v>
      </c>
      <c r="N9" s="35">
        <f>'havi adatok'!$H$40</f>
        <v>1388.8799479342429</v>
      </c>
      <c r="O9" s="6">
        <f t="shared" si="2"/>
        <v>4166.6398438027281</v>
      </c>
      <c r="P9" s="70"/>
      <c r="Q9" s="71"/>
      <c r="R9" s="71"/>
      <c r="S9" s="71"/>
      <c r="T9" s="72"/>
      <c r="U9" s="97"/>
      <c r="V9" s="98"/>
      <c r="W9" s="98"/>
      <c r="X9" s="98"/>
      <c r="Y9" s="99"/>
      <c r="Z9" s="149"/>
      <c r="AA9" s="149"/>
      <c r="AB9" s="150"/>
    </row>
    <row r="10" spans="1:28" ht="15.75" thickBot="1" x14ac:dyDescent="0.3">
      <c r="A10" s="133"/>
      <c r="B10" s="5"/>
      <c r="C10" s="130">
        <v>25</v>
      </c>
      <c r="D10" s="131"/>
      <c r="E10" s="110">
        <v>300</v>
      </c>
      <c r="F10" s="111"/>
      <c r="G10" s="36">
        <f>'havi adatok'!$H$36</f>
        <v>107.5043171020818</v>
      </c>
      <c r="H10" s="6">
        <f t="shared" si="0"/>
        <v>32251.295130624541</v>
      </c>
      <c r="I10" s="112">
        <v>5</v>
      </c>
      <c r="J10" s="113"/>
      <c r="K10" s="35">
        <f>'havi adatok'!$H$39</f>
        <v>871.45118949958987</v>
      </c>
      <c r="L10" s="6">
        <f t="shared" si="1"/>
        <v>4357.2559474979498</v>
      </c>
      <c r="M10" s="7">
        <v>5</v>
      </c>
      <c r="N10" s="35">
        <f>'havi adatok'!$H$40</f>
        <v>1388.8799479342429</v>
      </c>
      <c r="O10" s="6">
        <f t="shared" si="2"/>
        <v>6944.3997396712148</v>
      </c>
      <c r="P10" s="73"/>
      <c r="Q10" s="74"/>
      <c r="R10" s="74"/>
      <c r="S10" s="74"/>
      <c r="T10" s="75"/>
      <c r="U10" s="100"/>
      <c r="V10" s="101"/>
      <c r="W10" s="101"/>
      <c r="X10" s="101"/>
      <c r="Y10" s="102"/>
      <c r="Z10" s="149"/>
      <c r="AA10" s="149"/>
      <c r="AB10" s="150"/>
    </row>
    <row r="11" spans="1:28" ht="15.75" thickBot="1" x14ac:dyDescent="0.3">
      <c r="A11" s="132" t="s">
        <v>14</v>
      </c>
      <c r="B11" s="5"/>
      <c r="C11" s="130">
        <v>15</v>
      </c>
      <c r="D11" s="131"/>
      <c r="E11" s="110">
        <v>10</v>
      </c>
      <c r="F11" s="111"/>
      <c r="G11" s="36">
        <f>'havi adatok'!$H$36</f>
        <v>107.5043171020818</v>
      </c>
      <c r="H11" s="6">
        <f t="shared" si="0"/>
        <v>1075.0431710208179</v>
      </c>
      <c r="I11" s="112">
        <v>0</v>
      </c>
      <c r="J11" s="113"/>
      <c r="K11" s="35">
        <f>'havi adatok'!$H$39</f>
        <v>871.45118949958987</v>
      </c>
      <c r="L11" s="6">
        <f t="shared" si="1"/>
        <v>0</v>
      </c>
      <c r="M11" s="7">
        <v>0</v>
      </c>
      <c r="N11" s="35">
        <f>'havi adatok'!$H$40</f>
        <v>1388.8799479342429</v>
      </c>
      <c r="O11" s="6">
        <f t="shared" si="2"/>
        <v>0</v>
      </c>
      <c r="P11" s="76"/>
      <c r="Q11" s="77"/>
      <c r="R11" s="76"/>
      <c r="S11" s="78"/>
      <c r="T11" s="77"/>
      <c r="U11" s="76"/>
      <c r="V11" s="77"/>
      <c r="W11" s="76"/>
      <c r="X11" s="78"/>
      <c r="Y11" s="77"/>
      <c r="Z11" s="149"/>
      <c r="AA11" s="149"/>
      <c r="AB11" s="150"/>
    </row>
    <row r="12" spans="1:28" ht="15.75" thickBot="1" x14ac:dyDescent="0.3">
      <c r="A12" s="133"/>
      <c r="B12" s="5"/>
      <c r="C12" s="130">
        <v>25</v>
      </c>
      <c r="D12" s="131"/>
      <c r="E12" s="110">
        <v>10</v>
      </c>
      <c r="F12" s="111"/>
      <c r="G12" s="36">
        <f>'havi adatok'!$H$36</f>
        <v>107.5043171020818</v>
      </c>
      <c r="H12" s="6">
        <f t="shared" si="0"/>
        <v>1075.0431710208179</v>
      </c>
      <c r="I12" s="112">
        <v>0</v>
      </c>
      <c r="J12" s="113"/>
      <c r="K12" s="35">
        <f>'havi adatok'!$H$39</f>
        <v>871.45118949958987</v>
      </c>
      <c r="L12" s="6">
        <f t="shared" si="1"/>
        <v>0</v>
      </c>
      <c r="M12" s="7">
        <v>0</v>
      </c>
      <c r="N12" s="35">
        <f>'havi adatok'!$H$40</f>
        <v>1388.8799479342429</v>
      </c>
      <c r="O12" s="6">
        <f t="shared" si="2"/>
        <v>0</v>
      </c>
      <c r="P12" s="76"/>
      <c r="Q12" s="77"/>
      <c r="R12" s="76"/>
      <c r="S12" s="78"/>
      <c r="T12" s="77"/>
      <c r="U12" s="76"/>
      <c r="V12" s="77"/>
      <c r="W12" s="76"/>
      <c r="X12" s="78"/>
      <c r="Y12" s="77"/>
      <c r="Z12" s="149"/>
      <c r="AA12" s="149"/>
      <c r="AB12" s="150"/>
    </row>
    <row r="13" spans="1:28" ht="15.75" thickBot="1" x14ac:dyDescent="0.3">
      <c r="A13" s="103" t="s">
        <v>15</v>
      </c>
      <c r="B13" s="8" t="s">
        <v>16</v>
      </c>
      <c r="C13" s="80"/>
      <c r="D13" s="84"/>
      <c r="E13" s="106">
        <v>1.8</v>
      </c>
      <c r="F13" s="107"/>
      <c r="G13" s="36">
        <f>'havi adatok'!$H$36</f>
        <v>107.5043171020818</v>
      </c>
      <c r="H13" s="9">
        <f>E13*G13</f>
        <v>193.50777078374725</v>
      </c>
      <c r="I13" s="108">
        <v>2</v>
      </c>
      <c r="J13" s="109"/>
      <c r="K13" s="35">
        <f>'havi adatok'!$H$39</f>
        <v>871.45118949958987</v>
      </c>
      <c r="L13" s="10">
        <f t="shared" si="1"/>
        <v>1742.9023789991797</v>
      </c>
      <c r="M13" s="11">
        <v>2</v>
      </c>
      <c r="N13" s="35">
        <f>'havi adatok'!$H$40</f>
        <v>1388.8799479342429</v>
      </c>
      <c r="O13" s="12">
        <f>N13*M13</f>
        <v>2777.7598958684857</v>
      </c>
      <c r="P13" s="67">
        <f>'havi adatok'!$H$37/34.8</f>
        <v>341.51440340650174</v>
      </c>
      <c r="Q13" s="68"/>
      <c r="R13" s="68"/>
      <c r="S13" s="68"/>
      <c r="T13" s="69"/>
      <c r="U13" s="94">
        <f>'havi adatok'!$H$38</f>
        <v>32216.036893781613</v>
      </c>
      <c r="V13" s="95"/>
      <c r="W13" s="95"/>
      <c r="X13" s="95"/>
      <c r="Y13" s="96"/>
      <c r="Z13" s="149"/>
      <c r="AA13" s="149"/>
      <c r="AB13" s="150"/>
    </row>
    <row r="14" spans="1:28" ht="15.75" thickBot="1" x14ac:dyDescent="0.3">
      <c r="A14" s="104"/>
      <c r="B14" s="8" t="s">
        <v>17</v>
      </c>
      <c r="C14" s="80"/>
      <c r="D14" s="84"/>
      <c r="E14" s="106">
        <v>1.8</v>
      </c>
      <c r="F14" s="107"/>
      <c r="G14" s="36">
        <f>'havi adatok'!$H$36</f>
        <v>107.5043171020818</v>
      </c>
      <c r="H14" s="9">
        <f t="shared" ref="H14:H26" si="3">E14*G14</f>
        <v>193.50777078374725</v>
      </c>
      <c r="I14" s="108">
        <v>2</v>
      </c>
      <c r="J14" s="109"/>
      <c r="K14" s="35">
        <f>'havi adatok'!$H$39</f>
        <v>871.45118949958987</v>
      </c>
      <c r="L14" s="10">
        <f t="shared" si="1"/>
        <v>1742.9023789991797</v>
      </c>
      <c r="M14" s="11">
        <v>2</v>
      </c>
      <c r="N14" s="35">
        <f>'havi adatok'!$H$40</f>
        <v>1388.8799479342429</v>
      </c>
      <c r="O14" s="12">
        <f t="shared" ref="O14:O15" si="4">N14*M14</f>
        <v>2777.7598958684857</v>
      </c>
      <c r="P14" s="70"/>
      <c r="Q14" s="71"/>
      <c r="R14" s="71"/>
      <c r="S14" s="71"/>
      <c r="T14" s="72"/>
      <c r="U14" s="97"/>
      <c r="V14" s="98"/>
      <c r="W14" s="98"/>
      <c r="X14" s="98"/>
      <c r="Y14" s="99"/>
      <c r="Z14" s="149"/>
      <c r="AA14" s="149"/>
      <c r="AB14" s="150"/>
    </row>
    <row r="15" spans="1:28" ht="15.75" thickBot="1" x14ac:dyDescent="0.3">
      <c r="A15" s="104"/>
      <c r="B15" s="8" t="s">
        <v>18</v>
      </c>
      <c r="C15" s="80"/>
      <c r="D15" s="84"/>
      <c r="E15" s="106">
        <v>1.8</v>
      </c>
      <c r="F15" s="107"/>
      <c r="G15" s="36">
        <f>'havi adatok'!$H$36</f>
        <v>107.5043171020818</v>
      </c>
      <c r="H15" s="9">
        <f t="shared" si="3"/>
        <v>193.50777078374725</v>
      </c>
      <c r="I15" s="108">
        <v>2</v>
      </c>
      <c r="J15" s="109"/>
      <c r="K15" s="35">
        <f>'havi adatok'!$H$39</f>
        <v>871.45118949958987</v>
      </c>
      <c r="L15" s="10">
        <f t="shared" si="1"/>
        <v>1742.9023789991797</v>
      </c>
      <c r="M15" s="11">
        <v>2</v>
      </c>
      <c r="N15" s="35">
        <f>'havi adatok'!$H$40</f>
        <v>1388.8799479342429</v>
      </c>
      <c r="O15" s="12">
        <f t="shared" si="4"/>
        <v>2777.7598958684857</v>
      </c>
      <c r="P15" s="70"/>
      <c r="Q15" s="71"/>
      <c r="R15" s="71"/>
      <c r="S15" s="71"/>
      <c r="T15" s="72"/>
      <c r="U15" s="97"/>
      <c r="V15" s="98"/>
      <c r="W15" s="98"/>
      <c r="X15" s="98"/>
      <c r="Y15" s="99"/>
      <c r="Z15" s="149"/>
      <c r="AA15" s="149"/>
      <c r="AB15" s="150"/>
    </row>
    <row r="16" spans="1:28" ht="15.75" thickBot="1" x14ac:dyDescent="0.3">
      <c r="A16" s="104"/>
      <c r="B16" s="114" t="s">
        <v>19</v>
      </c>
      <c r="C16" s="80"/>
      <c r="D16" s="84"/>
      <c r="E16" s="106">
        <v>1.8</v>
      </c>
      <c r="F16" s="107"/>
      <c r="G16" s="36">
        <f>'havi adatok'!$H$36</f>
        <v>107.5043171020818</v>
      </c>
      <c r="H16" s="9">
        <f t="shared" si="3"/>
        <v>193.50777078374725</v>
      </c>
      <c r="I16" s="116">
        <v>2</v>
      </c>
      <c r="J16" s="117"/>
      <c r="K16" s="120">
        <f>'havi adatok'!$H$39</f>
        <v>871.45118949958987</v>
      </c>
      <c r="L16" s="122">
        <f>K16*I16</f>
        <v>1742.9023789991797</v>
      </c>
      <c r="M16" s="124">
        <v>2</v>
      </c>
      <c r="N16" s="126">
        <f>'havi adatok'!$H$40</f>
        <v>1388.8799479342429</v>
      </c>
      <c r="O16" s="122">
        <f t="shared" ref="O16:O26" si="5">N16*M16</f>
        <v>2777.7598958684857</v>
      </c>
      <c r="P16" s="70"/>
      <c r="Q16" s="71"/>
      <c r="R16" s="71"/>
      <c r="S16" s="71"/>
      <c r="T16" s="72"/>
      <c r="U16" s="97"/>
      <c r="V16" s="98"/>
      <c r="W16" s="98"/>
      <c r="X16" s="98"/>
      <c r="Y16" s="99"/>
      <c r="Z16" s="149"/>
      <c r="AA16" s="149"/>
      <c r="AB16" s="150"/>
    </row>
    <row r="17" spans="1:28" ht="26.25" customHeight="1" thickBot="1" x14ac:dyDescent="0.3">
      <c r="A17" s="104"/>
      <c r="B17" s="115"/>
      <c r="C17" s="80"/>
      <c r="D17" s="84"/>
      <c r="E17" s="128">
        <v>70</v>
      </c>
      <c r="F17" s="129"/>
      <c r="G17" s="36">
        <f>'havi adatok'!$H$36</f>
        <v>107.5043171020818</v>
      </c>
      <c r="H17" s="13">
        <f t="shared" ref="H17" si="6">E17*G17</f>
        <v>7525.3021971457256</v>
      </c>
      <c r="I17" s="118"/>
      <c r="J17" s="119"/>
      <c r="K17" s="121"/>
      <c r="L17" s="123"/>
      <c r="M17" s="125"/>
      <c r="N17" s="127"/>
      <c r="O17" s="123">
        <f t="shared" si="5"/>
        <v>0</v>
      </c>
      <c r="P17" s="70"/>
      <c r="Q17" s="71"/>
      <c r="R17" s="71"/>
      <c r="S17" s="71"/>
      <c r="T17" s="72"/>
      <c r="U17" s="97"/>
      <c r="V17" s="98"/>
      <c r="W17" s="98"/>
      <c r="X17" s="98"/>
      <c r="Y17" s="99"/>
      <c r="Z17" s="149"/>
      <c r="AA17" s="149"/>
      <c r="AB17" s="150"/>
    </row>
    <row r="18" spans="1:28" ht="26.25" thickBot="1" x14ac:dyDescent="0.3">
      <c r="A18" s="105"/>
      <c r="B18" s="14" t="s">
        <v>20</v>
      </c>
      <c r="C18" s="80"/>
      <c r="D18" s="84"/>
      <c r="E18" s="106">
        <v>1.8</v>
      </c>
      <c r="F18" s="107"/>
      <c r="G18" s="36">
        <f>'havi adatok'!$H$36</f>
        <v>107.5043171020818</v>
      </c>
      <c r="H18" s="9">
        <f t="shared" si="3"/>
        <v>193.50777078374725</v>
      </c>
      <c r="I18" s="108">
        <v>2</v>
      </c>
      <c r="J18" s="109"/>
      <c r="K18" s="35">
        <f>'havi adatok'!$H$39</f>
        <v>871.45118949958987</v>
      </c>
      <c r="L18" s="10">
        <f t="shared" si="1"/>
        <v>1742.9023789991797</v>
      </c>
      <c r="M18" s="11">
        <v>2</v>
      </c>
      <c r="N18" s="35">
        <f>'havi adatok'!$H$40</f>
        <v>1388.8799479342429</v>
      </c>
      <c r="O18" s="12">
        <f t="shared" si="5"/>
        <v>2777.7598958684857</v>
      </c>
      <c r="P18" s="70"/>
      <c r="Q18" s="71"/>
      <c r="R18" s="71"/>
      <c r="S18" s="71"/>
      <c r="T18" s="72"/>
      <c r="U18" s="97"/>
      <c r="V18" s="98"/>
      <c r="W18" s="98"/>
      <c r="X18" s="98"/>
      <c r="Y18" s="99"/>
      <c r="Z18" s="149"/>
      <c r="AA18" s="149"/>
      <c r="AB18" s="150"/>
    </row>
    <row r="19" spans="1:28" ht="15.75" thickBot="1" x14ac:dyDescent="0.3">
      <c r="A19" s="103" t="s">
        <v>21</v>
      </c>
      <c r="B19" s="8" t="s">
        <v>22</v>
      </c>
      <c r="C19" s="80"/>
      <c r="D19" s="84"/>
      <c r="E19" s="106">
        <v>1</v>
      </c>
      <c r="F19" s="107"/>
      <c r="G19" s="36">
        <f>'havi adatok'!$H$36</f>
        <v>107.5043171020818</v>
      </c>
      <c r="H19" s="9">
        <f t="shared" si="3"/>
        <v>107.5043171020818</v>
      </c>
      <c r="I19" s="108">
        <v>1</v>
      </c>
      <c r="J19" s="109"/>
      <c r="K19" s="35">
        <f>'havi adatok'!$H$39</f>
        <v>871.45118949958987</v>
      </c>
      <c r="L19" s="10">
        <f t="shared" si="1"/>
        <v>871.45118949958987</v>
      </c>
      <c r="M19" s="11">
        <v>1</v>
      </c>
      <c r="N19" s="35">
        <f>'havi adatok'!$H$40</f>
        <v>1388.8799479342429</v>
      </c>
      <c r="O19" s="12">
        <f t="shared" si="5"/>
        <v>1388.8799479342429</v>
      </c>
      <c r="P19" s="70"/>
      <c r="Q19" s="71"/>
      <c r="R19" s="71"/>
      <c r="S19" s="71"/>
      <c r="T19" s="72"/>
      <c r="U19" s="97"/>
      <c r="V19" s="98"/>
      <c r="W19" s="98"/>
      <c r="X19" s="98"/>
      <c r="Y19" s="99"/>
      <c r="Z19" s="149"/>
      <c r="AA19" s="149"/>
      <c r="AB19" s="150"/>
    </row>
    <row r="20" spans="1:28" ht="15.75" thickBot="1" x14ac:dyDescent="0.3">
      <c r="A20" s="104"/>
      <c r="B20" s="8" t="s">
        <v>23</v>
      </c>
      <c r="C20" s="80"/>
      <c r="D20" s="84"/>
      <c r="E20" s="106">
        <v>1</v>
      </c>
      <c r="F20" s="107"/>
      <c r="G20" s="36">
        <f>'havi adatok'!$H$36</f>
        <v>107.5043171020818</v>
      </c>
      <c r="H20" s="9">
        <f t="shared" si="3"/>
        <v>107.5043171020818</v>
      </c>
      <c r="I20" s="108">
        <v>1</v>
      </c>
      <c r="J20" s="109"/>
      <c r="K20" s="35">
        <f>'havi adatok'!$H$39</f>
        <v>871.45118949958987</v>
      </c>
      <c r="L20" s="10">
        <f t="shared" si="1"/>
        <v>871.45118949958987</v>
      </c>
      <c r="M20" s="11">
        <v>1</v>
      </c>
      <c r="N20" s="35">
        <f>'havi adatok'!$H$40</f>
        <v>1388.8799479342429</v>
      </c>
      <c r="O20" s="12">
        <f t="shared" si="5"/>
        <v>1388.8799479342429</v>
      </c>
      <c r="P20" s="70"/>
      <c r="Q20" s="71"/>
      <c r="R20" s="71"/>
      <c r="S20" s="71"/>
      <c r="T20" s="72"/>
      <c r="U20" s="97"/>
      <c r="V20" s="98"/>
      <c r="W20" s="98"/>
      <c r="X20" s="98"/>
      <c r="Y20" s="99"/>
      <c r="Z20" s="149"/>
      <c r="AA20" s="149"/>
      <c r="AB20" s="150"/>
    </row>
    <row r="21" spans="1:28" ht="15.75" thickBot="1" x14ac:dyDescent="0.3">
      <c r="A21" s="104"/>
      <c r="B21" s="8" t="s">
        <v>24</v>
      </c>
      <c r="C21" s="80"/>
      <c r="D21" s="84"/>
      <c r="E21" s="106">
        <v>1</v>
      </c>
      <c r="F21" s="107"/>
      <c r="G21" s="36">
        <f>'havi adatok'!$H$36</f>
        <v>107.5043171020818</v>
      </c>
      <c r="H21" s="9">
        <f t="shared" si="3"/>
        <v>107.5043171020818</v>
      </c>
      <c r="I21" s="108">
        <v>1</v>
      </c>
      <c r="J21" s="109"/>
      <c r="K21" s="35">
        <f>'havi adatok'!$H$39</f>
        <v>871.45118949958987</v>
      </c>
      <c r="L21" s="10">
        <f t="shared" si="1"/>
        <v>871.45118949958987</v>
      </c>
      <c r="M21" s="11">
        <v>1</v>
      </c>
      <c r="N21" s="35">
        <f>'havi adatok'!$H$40</f>
        <v>1388.8799479342429</v>
      </c>
      <c r="O21" s="12">
        <f t="shared" si="5"/>
        <v>1388.8799479342429</v>
      </c>
      <c r="P21" s="70"/>
      <c r="Q21" s="71"/>
      <c r="R21" s="71"/>
      <c r="S21" s="71"/>
      <c r="T21" s="72"/>
      <c r="U21" s="97"/>
      <c r="V21" s="98"/>
      <c r="W21" s="98"/>
      <c r="X21" s="98"/>
      <c r="Y21" s="99"/>
      <c r="Z21" s="149"/>
      <c r="AA21" s="149"/>
      <c r="AB21" s="150"/>
    </row>
    <row r="22" spans="1:28" ht="15.75" thickBot="1" x14ac:dyDescent="0.3">
      <c r="A22" s="104"/>
      <c r="B22" s="8" t="s">
        <v>25</v>
      </c>
      <c r="C22" s="80"/>
      <c r="D22" s="84"/>
      <c r="E22" s="106">
        <v>1</v>
      </c>
      <c r="F22" s="107"/>
      <c r="G22" s="36">
        <f>'havi adatok'!$H$36</f>
        <v>107.5043171020818</v>
      </c>
      <c r="H22" s="9">
        <f t="shared" si="3"/>
        <v>107.5043171020818</v>
      </c>
      <c r="I22" s="108">
        <v>1</v>
      </c>
      <c r="J22" s="109"/>
      <c r="K22" s="35">
        <f>'havi adatok'!$H$39</f>
        <v>871.45118949958987</v>
      </c>
      <c r="L22" s="10">
        <f t="shared" si="1"/>
        <v>871.45118949958987</v>
      </c>
      <c r="M22" s="11">
        <v>1</v>
      </c>
      <c r="N22" s="35">
        <f>'havi adatok'!$H$40</f>
        <v>1388.8799479342429</v>
      </c>
      <c r="O22" s="12">
        <f t="shared" si="5"/>
        <v>1388.8799479342429</v>
      </c>
      <c r="P22" s="70"/>
      <c r="Q22" s="71"/>
      <c r="R22" s="71"/>
      <c r="S22" s="71"/>
      <c r="T22" s="72"/>
      <c r="U22" s="97"/>
      <c r="V22" s="98"/>
      <c r="W22" s="98"/>
      <c r="X22" s="98"/>
      <c r="Y22" s="99"/>
      <c r="Z22" s="149"/>
      <c r="AA22" s="149"/>
      <c r="AB22" s="150"/>
    </row>
    <row r="23" spans="1:28" ht="15.75" thickBot="1" x14ac:dyDescent="0.3">
      <c r="A23" s="105"/>
      <c r="B23" s="8" t="s">
        <v>26</v>
      </c>
      <c r="C23" s="80"/>
      <c r="D23" s="84"/>
      <c r="E23" s="106">
        <v>1</v>
      </c>
      <c r="F23" s="107"/>
      <c r="G23" s="36">
        <f>'havi adatok'!$H$36</f>
        <v>107.5043171020818</v>
      </c>
      <c r="H23" s="9">
        <f t="shared" si="3"/>
        <v>107.5043171020818</v>
      </c>
      <c r="I23" s="108">
        <v>1</v>
      </c>
      <c r="J23" s="109"/>
      <c r="K23" s="35">
        <f>'havi adatok'!$H$39</f>
        <v>871.45118949958987</v>
      </c>
      <c r="L23" s="10">
        <f t="shared" si="1"/>
        <v>871.45118949958987</v>
      </c>
      <c r="M23" s="11">
        <v>1</v>
      </c>
      <c r="N23" s="35">
        <f>'havi adatok'!$H$40</f>
        <v>1388.8799479342429</v>
      </c>
      <c r="O23" s="12">
        <f t="shared" si="5"/>
        <v>1388.8799479342429</v>
      </c>
      <c r="P23" s="70"/>
      <c r="Q23" s="71"/>
      <c r="R23" s="71"/>
      <c r="S23" s="71"/>
      <c r="T23" s="72"/>
      <c r="U23" s="97"/>
      <c r="V23" s="98"/>
      <c r="W23" s="98"/>
      <c r="X23" s="98"/>
      <c r="Y23" s="99"/>
      <c r="Z23" s="149"/>
      <c r="AA23" s="149"/>
      <c r="AB23" s="150"/>
    </row>
    <row r="24" spans="1:28" ht="15.75" thickBot="1" x14ac:dyDescent="0.3">
      <c r="A24" s="15" t="s">
        <v>27</v>
      </c>
      <c r="B24" s="8"/>
      <c r="C24" s="80"/>
      <c r="D24" s="84"/>
      <c r="E24" s="106">
        <v>2</v>
      </c>
      <c r="F24" s="107"/>
      <c r="G24" s="36">
        <f>'havi adatok'!$H$36</f>
        <v>107.5043171020818</v>
      </c>
      <c r="H24" s="9">
        <f t="shared" si="3"/>
        <v>215.0086342041636</v>
      </c>
      <c r="I24" s="108">
        <v>1</v>
      </c>
      <c r="J24" s="109"/>
      <c r="K24" s="35">
        <f>'havi adatok'!$H$39</f>
        <v>871.45118949958987</v>
      </c>
      <c r="L24" s="10">
        <f t="shared" si="1"/>
        <v>871.45118949958987</v>
      </c>
      <c r="M24" s="11">
        <v>1</v>
      </c>
      <c r="N24" s="35">
        <f>'havi adatok'!$H$40</f>
        <v>1388.8799479342429</v>
      </c>
      <c r="O24" s="12">
        <f t="shared" si="5"/>
        <v>1388.8799479342429</v>
      </c>
      <c r="P24" s="70"/>
      <c r="Q24" s="71"/>
      <c r="R24" s="71"/>
      <c r="S24" s="71"/>
      <c r="T24" s="72"/>
      <c r="U24" s="97"/>
      <c r="V24" s="98"/>
      <c r="W24" s="98"/>
      <c r="X24" s="98"/>
      <c r="Y24" s="99"/>
      <c r="Z24" s="149"/>
      <c r="AA24" s="149"/>
      <c r="AB24" s="150"/>
    </row>
    <row r="25" spans="1:28" ht="26.25" thickBot="1" x14ac:dyDescent="0.3">
      <c r="A25" s="103" t="s">
        <v>28</v>
      </c>
      <c r="B25" s="14" t="s">
        <v>29</v>
      </c>
      <c r="C25" s="80"/>
      <c r="D25" s="84"/>
      <c r="E25" s="106">
        <v>2</v>
      </c>
      <c r="F25" s="107"/>
      <c r="G25" s="36">
        <f>'havi adatok'!$H$36</f>
        <v>107.5043171020818</v>
      </c>
      <c r="H25" s="9">
        <f t="shared" si="3"/>
        <v>215.0086342041636</v>
      </c>
      <c r="I25" s="108">
        <v>1</v>
      </c>
      <c r="J25" s="109"/>
      <c r="K25" s="35">
        <f>'havi adatok'!$H$39</f>
        <v>871.45118949958987</v>
      </c>
      <c r="L25" s="10">
        <f t="shared" si="1"/>
        <v>871.45118949958987</v>
      </c>
      <c r="M25" s="11">
        <v>1</v>
      </c>
      <c r="N25" s="35">
        <f>'havi adatok'!$H$40</f>
        <v>1388.8799479342429</v>
      </c>
      <c r="O25" s="12">
        <f t="shared" si="5"/>
        <v>1388.8799479342429</v>
      </c>
      <c r="P25" s="70"/>
      <c r="Q25" s="71"/>
      <c r="R25" s="71"/>
      <c r="S25" s="71"/>
      <c r="T25" s="72"/>
      <c r="U25" s="97"/>
      <c r="V25" s="98"/>
      <c r="W25" s="98"/>
      <c r="X25" s="98"/>
      <c r="Y25" s="99"/>
      <c r="Z25" s="149"/>
      <c r="AA25" s="149"/>
      <c r="AB25" s="150"/>
    </row>
    <row r="26" spans="1:28" ht="15.75" thickBot="1" x14ac:dyDescent="0.3">
      <c r="A26" s="104"/>
      <c r="B26" s="8" t="s">
        <v>30</v>
      </c>
      <c r="C26" s="80"/>
      <c r="D26" s="84"/>
      <c r="E26" s="106">
        <v>2</v>
      </c>
      <c r="F26" s="107"/>
      <c r="G26" s="36">
        <f>'havi adatok'!$H$36</f>
        <v>107.5043171020818</v>
      </c>
      <c r="H26" s="9">
        <f t="shared" si="3"/>
        <v>215.0086342041636</v>
      </c>
      <c r="I26" s="108">
        <v>1.5</v>
      </c>
      <c r="J26" s="109"/>
      <c r="K26" s="35">
        <f>'havi adatok'!$H$39</f>
        <v>871.45118949958987</v>
      </c>
      <c r="L26" s="10">
        <f t="shared" si="1"/>
        <v>1307.1767842493848</v>
      </c>
      <c r="M26" s="16">
        <v>1.5</v>
      </c>
      <c r="N26" s="35">
        <f>'havi adatok'!$H$40</f>
        <v>1388.8799479342429</v>
      </c>
      <c r="O26" s="12">
        <f t="shared" si="5"/>
        <v>2083.3199219013641</v>
      </c>
      <c r="P26" s="70"/>
      <c r="Q26" s="71"/>
      <c r="R26" s="71"/>
      <c r="S26" s="71"/>
      <c r="T26" s="72"/>
      <c r="U26" s="97"/>
      <c r="V26" s="98"/>
      <c r="W26" s="98"/>
      <c r="X26" s="98"/>
      <c r="Y26" s="99"/>
      <c r="Z26" s="149"/>
      <c r="AA26" s="149"/>
      <c r="AB26" s="150"/>
    </row>
    <row r="27" spans="1:28" ht="15.75" thickBot="1" x14ac:dyDescent="0.3">
      <c r="A27" s="105"/>
      <c r="B27" s="8" t="s">
        <v>31</v>
      </c>
      <c r="C27" s="80"/>
      <c r="D27" s="84"/>
      <c r="E27" s="110">
        <v>300</v>
      </c>
      <c r="F27" s="111"/>
      <c r="G27" s="36">
        <f>'havi adatok'!$H$36</f>
        <v>107.5043171020818</v>
      </c>
      <c r="H27" s="6">
        <f t="shared" ref="H27" si="7">G27*E27</f>
        <v>32251.295130624541</v>
      </c>
      <c r="I27" s="112">
        <v>4</v>
      </c>
      <c r="J27" s="113"/>
      <c r="K27" s="35">
        <f>'havi adatok'!$H$39</f>
        <v>871.45118949958987</v>
      </c>
      <c r="L27" s="6">
        <f t="shared" ref="L27" si="8">I27*K27</f>
        <v>3485.8047579983595</v>
      </c>
      <c r="M27" s="7">
        <v>4</v>
      </c>
      <c r="N27" s="35">
        <f>'havi adatok'!$H$40</f>
        <v>1388.8799479342429</v>
      </c>
      <c r="O27" s="6">
        <f t="shared" ref="O27" si="9">N27*M27</f>
        <v>5555.5197917369715</v>
      </c>
      <c r="P27" s="70"/>
      <c r="Q27" s="71"/>
      <c r="R27" s="71"/>
      <c r="S27" s="71"/>
      <c r="T27" s="72"/>
      <c r="U27" s="97"/>
      <c r="V27" s="98"/>
      <c r="W27" s="98"/>
      <c r="X27" s="98"/>
      <c r="Y27" s="99"/>
      <c r="Z27" s="149"/>
      <c r="AA27" s="149"/>
      <c r="AB27" s="150"/>
    </row>
    <row r="28" spans="1:28" ht="15.75" thickBot="1" x14ac:dyDescent="0.3">
      <c r="A28" s="15" t="s">
        <v>32</v>
      </c>
      <c r="B28" s="80" t="s">
        <v>33</v>
      </c>
      <c r="C28" s="81"/>
      <c r="D28" s="81"/>
      <c r="E28" s="81"/>
      <c r="F28" s="81"/>
      <c r="G28" s="81"/>
      <c r="H28" s="81"/>
      <c r="I28" s="81"/>
      <c r="J28" s="82"/>
      <c r="K28" s="83"/>
      <c r="L28" s="84"/>
      <c r="M28" s="5"/>
      <c r="N28" s="80"/>
      <c r="O28" s="84"/>
      <c r="P28" s="73"/>
      <c r="Q28" s="74"/>
      <c r="R28" s="74"/>
      <c r="S28" s="74"/>
      <c r="T28" s="75"/>
      <c r="U28" s="100"/>
      <c r="V28" s="101"/>
      <c r="W28" s="101"/>
      <c r="X28" s="101"/>
      <c r="Y28" s="102"/>
      <c r="Z28" s="151"/>
      <c r="AA28" s="151"/>
      <c r="AB28" s="152"/>
    </row>
    <row r="29" spans="1:28" ht="15.75" thickBot="1" x14ac:dyDescent="0.3">
      <c r="A29" s="85" t="s">
        <v>34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7"/>
    </row>
    <row r="30" spans="1:28" x14ac:dyDescent="0.25">
      <c r="A30" s="88" t="s">
        <v>35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90"/>
    </row>
    <row r="31" spans="1:28" ht="15.75" thickBot="1" x14ac:dyDescent="0.3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3"/>
    </row>
    <row r="32" spans="1:28" ht="15" customHeight="1" x14ac:dyDescent="0.25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</sheetData>
  <mergeCells count="120">
    <mergeCell ref="P5:T5"/>
    <mergeCell ref="P6:R6"/>
    <mergeCell ref="S6:T6"/>
    <mergeCell ref="P7:T10"/>
    <mergeCell ref="P11:Q11"/>
    <mergeCell ref="R11:T11"/>
    <mergeCell ref="P12:Q12"/>
    <mergeCell ref="R12:T12"/>
    <mergeCell ref="P13:T2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opLeftCell="B2" zoomScaleNormal="100" zoomScaleSheetLayoutView="100" workbookViewId="0">
      <selection activeCell="S19" sqref="S19"/>
    </sheetView>
  </sheetViews>
  <sheetFormatPr defaultColWidth="9.140625" defaultRowHeight="12" x14ac:dyDescent="0.2"/>
  <cols>
    <col min="1" max="1" width="33.5703125" style="30" bestFit="1" customWidth="1"/>
    <col min="2" max="2" width="16.140625" style="30" bestFit="1" customWidth="1"/>
    <col min="3" max="3" width="16.28515625" style="30" bestFit="1" customWidth="1"/>
    <col min="4" max="4" width="14" style="30" bestFit="1" customWidth="1"/>
    <col min="5" max="5" width="14.7109375" style="30" bestFit="1" customWidth="1"/>
    <col min="6" max="6" width="17.140625" style="30" bestFit="1" customWidth="1"/>
    <col min="7" max="7" width="14" style="30" bestFit="1" customWidth="1"/>
    <col min="8" max="8" width="13.140625" style="30" bestFit="1" customWidth="1"/>
    <col min="9" max="11" width="12.140625" style="30" bestFit="1" customWidth="1"/>
    <col min="12" max="14" width="11.140625" style="30" bestFit="1" customWidth="1"/>
    <col min="15" max="15" width="12.7109375" style="30" bestFit="1" customWidth="1"/>
    <col min="16" max="17" width="9.140625" style="30"/>
    <col min="18" max="18" width="14" style="30" bestFit="1" customWidth="1"/>
    <col min="19" max="19" width="10.5703125" style="30" bestFit="1" customWidth="1"/>
    <col min="20" max="16384" width="9.140625" style="30"/>
  </cols>
  <sheetData>
    <row r="1" spans="1:18" x14ac:dyDescent="0.2">
      <c r="A1" s="156" t="s">
        <v>53</v>
      </c>
      <c r="B1" s="156"/>
      <c r="C1" s="156"/>
      <c r="D1" s="156"/>
      <c r="E1" s="21"/>
      <c r="F1" s="21"/>
    </row>
    <row r="2" spans="1:18" x14ac:dyDescent="0.2">
      <c r="A2" s="22" t="s">
        <v>45</v>
      </c>
      <c r="B2" s="22" t="s">
        <v>46</v>
      </c>
      <c r="C2" s="22" t="s">
        <v>47</v>
      </c>
      <c r="D2" s="22" t="s">
        <v>48</v>
      </c>
      <c r="E2" s="17" t="s">
        <v>49</v>
      </c>
      <c r="F2" s="17" t="s">
        <v>50</v>
      </c>
    </row>
    <row r="3" spans="1:18" x14ac:dyDescent="0.2">
      <c r="A3" s="22" t="s">
        <v>36</v>
      </c>
      <c r="B3" s="32">
        <v>439121</v>
      </c>
      <c r="C3" s="25">
        <v>554685187.25440013</v>
      </c>
      <c r="D3" s="24">
        <f t="shared" ref="D3:D5" si="0">C3/B3</f>
        <v>1263.1716252568201</v>
      </c>
      <c r="E3" s="29">
        <v>1.0280643957751381</v>
      </c>
      <c r="F3" s="23">
        <f>E3*D3</f>
        <v>1298.621773679952</v>
      </c>
    </row>
    <row r="4" spans="1:18" x14ac:dyDescent="0.2">
      <c r="A4" s="22" t="s">
        <v>37</v>
      </c>
      <c r="B4" s="33">
        <v>40424785.598999985</v>
      </c>
      <c r="C4" s="25">
        <v>4754910315.9491711</v>
      </c>
      <c r="D4" s="24">
        <f t="shared" si="0"/>
        <v>117.62363721891444</v>
      </c>
      <c r="E4" s="29">
        <v>1</v>
      </c>
      <c r="F4" s="23">
        <f>E4*D4</f>
        <v>117.62363721891444</v>
      </c>
    </row>
    <row r="5" spans="1:18" x14ac:dyDescent="0.2">
      <c r="A5" s="22" t="s">
        <v>38</v>
      </c>
      <c r="B5" s="34">
        <v>224225.2338423247</v>
      </c>
      <c r="C5" s="25">
        <v>2005180948.6926296</v>
      </c>
      <c r="D5" s="24">
        <f t="shared" si="0"/>
        <v>8942.7086966611168</v>
      </c>
      <c r="E5" s="29">
        <v>1</v>
      </c>
      <c r="F5" s="23">
        <f t="shared" ref="F5:F7" si="1">E5*D5</f>
        <v>8942.7086966611168</v>
      </c>
    </row>
    <row r="6" spans="1:18" x14ac:dyDescent="0.2">
      <c r="A6" s="22" t="s">
        <v>39</v>
      </c>
      <c r="B6" s="34">
        <v>24999.741000000002</v>
      </c>
      <c r="C6" s="25">
        <v>293410031.4957</v>
      </c>
      <c r="D6" s="24">
        <f>C6/B6</f>
        <v>11736.522850204727</v>
      </c>
      <c r="E6" s="29">
        <v>1</v>
      </c>
      <c r="F6" s="23">
        <f t="shared" si="1"/>
        <v>11736.522850204727</v>
      </c>
      <c r="I6" s="19"/>
    </row>
    <row r="7" spans="1:18" x14ac:dyDescent="0.2">
      <c r="A7" s="22" t="s">
        <v>40</v>
      </c>
      <c r="B7" s="32">
        <v>436128</v>
      </c>
      <c r="C7" s="25">
        <v>351264142.56</v>
      </c>
      <c r="D7" s="24">
        <f>C7/B7</f>
        <v>805.41525093550513</v>
      </c>
      <c r="E7" s="29">
        <v>1.0280643957751381</v>
      </c>
      <c r="F7" s="23">
        <f t="shared" si="1"/>
        <v>828.01874330109126</v>
      </c>
    </row>
    <row r="9" spans="1:18" hidden="1" x14ac:dyDescent="0.2"/>
    <row r="10" spans="1:18" hidden="1" x14ac:dyDescent="0.2">
      <c r="C10" s="26" t="s">
        <v>42</v>
      </c>
      <c r="D10" s="26" t="s">
        <v>43</v>
      </c>
    </row>
    <row r="11" spans="1:18" hidden="1" x14ac:dyDescent="0.2">
      <c r="A11" s="30" t="s">
        <v>41</v>
      </c>
      <c r="B11" s="27">
        <v>8627348.0350001603</v>
      </c>
      <c r="C11" s="18">
        <v>319028307.92000008</v>
      </c>
      <c r="D11" s="18">
        <v>40941551.329999976</v>
      </c>
      <c r="E11" s="18">
        <f>SUM(C11:D11)</f>
        <v>359969859.25000006</v>
      </c>
      <c r="F11" s="28">
        <f>E11/B11</f>
        <v>41.724277007215157</v>
      </c>
    </row>
    <row r="12" spans="1:18" hidden="1" x14ac:dyDescent="0.2">
      <c r="A12" s="30" t="s">
        <v>39</v>
      </c>
      <c r="B12" s="30">
        <v>8825.2999999999993</v>
      </c>
      <c r="C12" s="18">
        <v>28406108</v>
      </c>
      <c r="D12" s="18">
        <v>35720445</v>
      </c>
      <c r="E12" s="18">
        <f>SUM(C12:D12)</f>
        <v>64126553</v>
      </c>
      <c r="F12" s="28">
        <f>E12/B12</f>
        <v>7266.2179189376002</v>
      </c>
    </row>
    <row r="13" spans="1:18" hidden="1" x14ac:dyDescent="0.2"/>
    <row r="14" spans="1:18" hidden="1" x14ac:dyDescent="0.2">
      <c r="B14" s="20">
        <v>25000000</v>
      </c>
      <c r="C14" s="31">
        <f>C11/B11*B14</f>
        <v>924468059.6683327</v>
      </c>
      <c r="D14" s="18">
        <f>D11/4*12</f>
        <v>122824653.98999992</v>
      </c>
      <c r="E14" s="18">
        <f>SUM(C14:D14)</f>
        <v>1047292713.6583326</v>
      </c>
      <c r="F14" s="28">
        <f>E14/B14</f>
        <v>41.891708546333305</v>
      </c>
    </row>
    <row r="15" spans="1:18" ht="15" x14ac:dyDescent="0.25">
      <c r="A15" s="157" t="s">
        <v>65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spans="1:18" ht="15.75" x14ac:dyDescent="0.2">
      <c r="A16" s="158" t="s">
        <v>54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46" t="s">
        <v>62</v>
      </c>
      <c r="R16" s="30" t="s">
        <v>63</v>
      </c>
    </row>
    <row r="17" spans="1:19" x14ac:dyDescent="0.2">
      <c r="A17" s="37" t="s">
        <v>55</v>
      </c>
      <c r="B17" s="38" t="s">
        <v>56</v>
      </c>
      <c r="C17" s="38">
        <v>1</v>
      </c>
      <c r="D17" s="38">
        <v>2</v>
      </c>
      <c r="E17" s="38">
        <v>3</v>
      </c>
      <c r="F17" s="38">
        <v>4</v>
      </c>
      <c r="G17" s="38">
        <v>5</v>
      </c>
      <c r="H17" s="38">
        <v>6</v>
      </c>
      <c r="I17" s="38">
        <v>7</v>
      </c>
      <c r="J17" s="38">
        <v>8</v>
      </c>
      <c r="K17" s="38">
        <v>9</v>
      </c>
      <c r="L17" s="38">
        <v>10</v>
      </c>
      <c r="M17" s="38">
        <v>11</v>
      </c>
      <c r="N17" s="38">
        <v>12</v>
      </c>
      <c r="O17" s="38" t="s">
        <v>61</v>
      </c>
      <c r="R17" s="38"/>
    </row>
    <row r="18" spans="1:19" x14ac:dyDescent="0.2">
      <c r="A18" s="39" t="s">
        <v>41</v>
      </c>
      <c r="B18" s="40">
        <v>2025</v>
      </c>
      <c r="C18" s="41">
        <v>298712216</v>
      </c>
      <c r="D18" s="41">
        <v>272541697</v>
      </c>
      <c r="E18" s="41">
        <v>300885177</v>
      </c>
      <c r="F18" s="41">
        <v>299927424</v>
      </c>
      <c r="G18" s="41">
        <v>304248229</v>
      </c>
      <c r="H18" s="41">
        <v>361168300</v>
      </c>
      <c r="I18" s="41">
        <v>370678580</v>
      </c>
      <c r="J18" s="41">
        <v>366416174</v>
      </c>
      <c r="K18" s="41">
        <v>331873680</v>
      </c>
      <c r="L18" s="41"/>
      <c r="M18" s="41"/>
      <c r="N18" s="41"/>
      <c r="O18" s="41">
        <f>SUM(C18:N18)</f>
        <v>2906451477</v>
      </c>
      <c r="P18" s="54">
        <f>O18/C4</f>
        <v>0.6112526386146605</v>
      </c>
      <c r="R18" s="41"/>
    </row>
    <row r="19" spans="1:19" x14ac:dyDescent="0.2">
      <c r="A19" s="39" t="s">
        <v>57</v>
      </c>
      <c r="B19" s="40">
        <v>2025</v>
      </c>
      <c r="C19" s="41">
        <v>320167383</v>
      </c>
      <c r="D19" s="41">
        <v>292494963</v>
      </c>
      <c r="E19" s="41">
        <v>227581691</v>
      </c>
      <c r="F19" s="41">
        <v>146541967</v>
      </c>
      <c r="G19" s="41">
        <v>108050818</v>
      </c>
      <c r="H19" s="41">
        <v>65264100</v>
      </c>
      <c r="I19" s="41">
        <v>67061988</v>
      </c>
      <c r="J19" s="41">
        <v>66783641</v>
      </c>
      <c r="K19" s="41">
        <v>74842519</v>
      </c>
      <c r="L19" s="41"/>
      <c r="M19" s="41"/>
      <c r="N19" s="41"/>
      <c r="O19" s="41">
        <f t="shared" ref="O19" si="2">SUM(C19:N19)</f>
        <v>1368789070</v>
      </c>
      <c r="P19" s="54">
        <f>O19/C5</f>
        <v>0.68262620931664308</v>
      </c>
      <c r="R19" s="41">
        <f>10286425.8*1.27+S19*K28</f>
        <v>59402824.866000004</v>
      </c>
      <c r="S19" s="28">
        <f>7.3</f>
        <v>7.3</v>
      </c>
    </row>
    <row r="20" spans="1:19" x14ac:dyDescent="0.2">
      <c r="A20" s="39" t="s">
        <v>58</v>
      </c>
      <c r="B20" s="40">
        <v>2025</v>
      </c>
      <c r="C20" s="41">
        <v>50232126</v>
      </c>
      <c r="D20" s="41">
        <v>47056045</v>
      </c>
      <c r="E20" s="41">
        <v>34630978</v>
      </c>
      <c r="F20" s="41">
        <v>23126542</v>
      </c>
      <c r="G20" s="41">
        <v>13450717</v>
      </c>
      <c r="H20" s="41">
        <v>8662248</v>
      </c>
      <c r="I20" s="41">
        <v>8903283</v>
      </c>
      <c r="J20" s="41">
        <v>8665751</v>
      </c>
      <c r="K20" s="41">
        <v>8945248.2446400002</v>
      </c>
      <c r="L20" s="41"/>
      <c r="M20" s="41"/>
      <c r="N20" s="41"/>
      <c r="O20" s="41">
        <f t="shared" ref="O20" si="3">SUM(C20:N20)</f>
        <v>203672938.24463999</v>
      </c>
      <c r="P20" s="54">
        <f t="shared" ref="P20:P21" si="4">O20/C6</f>
        <v>0.69415805998993207</v>
      </c>
      <c r="R20" s="41"/>
    </row>
    <row r="21" spans="1:19" x14ac:dyDescent="0.2">
      <c r="A21" s="42" t="s">
        <v>7</v>
      </c>
      <c r="B21" s="40">
        <v>2025</v>
      </c>
      <c r="C21" s="41">
        <v>38797141.479999997</v>
      </c>
      <c r="D21" s="41">
        <v>27248999.199999999</v>
      </c>
      <c r="E21" s="41">
        <v>32101219</v>
      </c>
      <c r="F21" s="41">
        <v>31099469</v>
      </c>
      <c r="G21" s="41">
        <v>25972923</v>
      </c>
      <c r="H21" s="41">
        <v>19121382</v>
      </c>
      <c r="I21" s="41">
        <v>54146845</v>
      </c>
      <c r="J21" s="41">
        <v>29197340.880000003</v>
      </c>
      <c r="K21" s="41">
        <v>35756386</v>
      </c>
      <c r="L21" s="41"/>
      <c r="M21" s="41"/>
      <c r="N21" s="41"/>
      <c r="O21" s="41">
        <f t="shared" ref="O21" si="5">SUM(C21:N21)</f>
        <v>293441705.56</v>
      </c>
      <c r="P21" s="54">
        <f t="shared" si="4"/>
        <v>0.83538759015198016</v>
      </c>
      <c r="R21" s="41"/>
    </row>
    <row r="22" spans="1:19" x14ac:dyDescent="0.2">
      <c r="A22" s="42" t="s">
        <v>8</v>
      </c>
      <c r="B22" s="40">
        <v>2025</v>
      </c>
      <c r="C22" s="41">
        <v>56223743.760000005</v>
      </c>
      <c r="D22" s="41">
        <v>42023802.560000002</v>
      </c>
      <c r="E22" s="41">
        <v>49802706.649999999</v>
      </c>
      <c r="F22" s="41">
        <v>47572618</v>
      </c>
      <c r="G22" s="41">
        <v>38555058</v>
      </c>
      <c r="H22" s="41">
        <v>28809536.760000002</v>
      </c>
      <c r="I22" s="41">
        <v>82863622.829999998</v>
      </c>
      <c r="J22" s="41">
        <v>44134065</v>
      </c>
      <c r="K22" s="41">
        <v>19960374</v>
      </c>
      <c r="L22" s="41"/>
      <c r="M22" s="41"/>
      <c r="N22" s="41"/>
      <c r="O22" s="41">
        <f t="shared" ref="O22" si="6">SUM(C22:N22)</f>
        <v>409945527.56</v>
      </c>
      <c r="P22" s="54">
        <f>O22/C3</f>
        <v>0.73905980721995213</v>
      </c>
      <c r="R22" s="41"/>
    </row>
    <row r="24" spans="1:19" x14ac:dyDescent="0.2">
      <c r="C24" s="18"/>
      <c r="D24" s="18"/>
      <c r="E24" s="18"/>
      <c r="F24" s="18"/>
      <c r="G24" s="18"/>
      <c r="H24" s="18"/>
      <c r="I24" s="18"/>
      <c r="J24" s="18"/>
      <c r="K24" s="18"/>
    </row>
    <row r="25" spans="1:19" ht="31.5" customHeight="1" x14ac:dyDescent="0.2">
      <c r="A25" s="158" t="s">
        <v>59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46" t="s">
        <v>62</v>
      </c>
    </row>
    <row r="26" spans="1:19" x14ac:dyDescent="0.2">
      <c r="A26" s="43" t="s">
        <v>55</v>
      </c>
      <c r="B26" s="44" t="s">
        <v>56</v>
      </c>
      <c r="C26" s="44">
        <v>1</v>
      </c>
      <c r="D26" s="44">
        <v>2</v>
      </c>
      <c r="E26" s="44">
        <v>3</v>
      </c>
      <c r="F26" s="44">
        <v>4</v>
      </c>
      <c r="G26" s="44">
        <v>5</v>
      </c>
      <c r="H26" s="44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 t="s">
        <v>61</v>
      </c>
      <c r="R26" s="38"/>
    </row>
    <row r="27" spans="1:19" x14ac:dyDescent="0.2">
      <c r="A27" s="39" t="s">
        <v>41</v>
      </c>
      <c r="B27" s="40">
        <v>2025</v>
      </c>
      <c r="C27" s="50">
        <v>3087340.699</v>
      </c>
      <c r="D27" s="50">
        <v>2791798.9100000011</v>
      </c>
      <c r="E27" s="50">
        <v>2943364.5639999984</v>
      </c>
      <c r="F27" s="50">
        <v>2790192.1990000005</v>
      </c>
      <c r="G27" s="50">
        <v>2826874.9940000004</v>
      </c>
      <c r="H27" s="50">
        <v>3359570.1989999996</v>
      </c>
      <c r="I27" s="50">
        <v>3509965.6440000008</v>
      </c>
      <c r="J27" s="50">
        <v>3368335.8729999997</v>
      </c>
      <c r="K27" s="50">
        <v>3145652.9499999993</v>
      </c>
      <c r="L27" s="50"/>
      <c r="M27" s="50"/>
      <c r="N27" s="50"/>
      <c r="O27" s="50">
        <f>SUM(C27:N27)</f>
        <v>27823096.032000002</v>
      </c>
      <c r="P27" s="54">
        <f>O27/(B4)</f>
        <v>0.68826823988618213</v>
      </c>
      <c r="R27" s="50"/>
    </row>
    <row r="28" spans="1:19" x14ac:dyDescent="0.2">
      <c r="A28" s="39" t="s">
        <v>57</v>
      </c>
      <c r="B28" s="40">
        <v>2025</v>
      </c>
      <c r="C28" s="51">
        <v>39286385</v>
      </c>
      <c r="D28" s="51">
        <v>35694490</v>
      </c>
      <c r="E28" s="51">
        <v>26886076</v>
      </c>
      <c r="F28" s="51">
        <v>16084434</v>
      </c>
      <c r="G28" s="51">
        <v>11042859</v>
      </c>
      <c r="H28" s="51">
        <v>5491438</v>
      </c>
      <c r="I28" s="51">
        <v>5344117</v>
      </c>
      <c r="J28" s="51">
        <v>5312023</v>
      </c>
      <c r="K28" s="51">
        <v>6347817</v>
      </c>
      <c r="L28" s="51"/>
      <c r="M28" s="51"/>
      <c r="N28" s="51"/>
      <c r="O28" s="51">
        <f t="shared" ref="O28" si="7">SUM(C28:N28)</f>
        <v>151489639</v>
      </c>
      <c r="P28" s="54">
        <f>O28/(B5*1000)</f>
        <v>0.67561369612185396</v>
      </c>
      <c r="R28" s="51">
        <f>K28</f>
        <v>6347817</v>
      </c>
      <c r="S28" s="30">
        <f>J28*'[1]2026 számoló tábla'!$G$19</f>
        <v>0</v>
      </c>
    </row>
    <row r="29" spans="1:19" x14ac:dyDescent="0.2">
      <c r="A29" s="39" t="s">
        <v>58</v>
      </c>
      <c r="B29" s="40">
        <v>2025</v>
      </c>
      <c r="C29" s="52">
        <v>5025.8359000000009</v>
      </c>
      <c r="D29" s="52">
        <v>4680.1179999999995</v>
      </c>
      <c r="E29" s="52">
        <v>3228.9580000000001</v>
      </c>
      <c r="F29" s="52">
        <v>1857.6119999999996</v>
      </c>
      <c r="G29" s="52">
        <v>818.96409999999992</v>
      </c>
      <c r="H29" s="52">
        <v>268.88</v>
      </c>
      <c r="I29" s="52">
        <v>296.3528</v>
      </c>
      <c r="J29" s="52">
        <v>269.26419999999712</v>
      </c>
      <c r="K29" s="52">
        <v>300.8</v>
      </c>
      <c r="L29" s="52"/>
      <c r="M29" s="52"/>
      <c r="N29" s="52"/>
      <c r="O29" s="52">
        <f t="shared" ref="O29" si="8">SUM(C29:N29)</f>
        <v>16746.784999999996</v>
      </c>
      <c r="P29" s="54">
        <f t="shared" ref="P29:P30" si="9">O29/(B6)</f>
        <v>0.66987833993960155</v>
      </c>
      <c r="R29" s="52"/>
    </row>
    <row r="30" spans="1:19" x14ac:dyDescent="0.2">
      <c r="A30" s="39" t="s">
        <v>7</v>
      </c>
      <c r="B30" s="40">
        <v>2025</v>
      </c>
      <c r="C30" s="53">
        <v>49445</v>
      </c>
      <c r="D30" s="53">
        <v>33680</v>
      </c>
      <c r="E30" s="53">
        <v>38926</v>
      </c>
      <c r="F30" s="53">
        <v>37370</v>
      </c>
      <c r="G30" s="53">
        <v>31028</v>
      </c>
      <c r="H30" s="53">
        <v>21942</v>
      </c>
      <c r="I30" s="53">
        <v>66492</v>
      </c>
      <c r="J30" s="53">
        <v>35463</v>
      </c>
      <c r="K30" s="53">
        <v>42438</v>
      </c>
      <c r="L30" s="53"/>
      <c r="M30" s="53"/>
      <c r="N30" s="53"/>
      <c r="O30" s="53">
        <f t="shared" ref="O30" si="10">SUM(C30:N30)</f>
        <v>356784</v>
      </c>
      <c r="P30" s="54">
        <f t="shared" si="9"/>
        <v>0.81807175874972482</v>
      </c>
      <c r="R30" s="53"/>
    </row>
    <row r="31" spans="1:19" x14ac:dyDescent="0.2">
      <c r="A31" s="39" t="s">
        <v>8</v>
      </c>
      <c r="B31" s="40">
        <v>2025</v>
      </c>
      <c r="C31" s="53">
        <v>45590.8</v>
      </c>
      <c r="D31" s="53">
        <v>32925.369999999995</v>
      </c>
      <c r="E31" s="53">
        <v>39502.300000000003</v>
      </c>
      <c r="F31" s="53">
        <v>36491</v>
      </c>
      <c r="G31" s="53">
        <v>29267.91</v>
      </c>
      <c r="H31" s="53">
        <v>20743</v>
      </c>
      <c r="I31" s="53">
        <v>64933</v>
      </c>
      <c r="J31" s="53">
        <v>34196</v>
      </c>
      <c r="K31" s="53">
        <v>15282</v>
      </c>
      <c r="L31" s="53"/>
      <c r="M31" s="53"/>
      <c r="N31" s="53"/>
      <c r="O31" s="53">
        <f t="shared" ref="O31" si="11">SUM(C31:N31)</f>
        <v>318931.38</v>
      </c>
      <c r="P31" s="54">
        <f>O31/(B3)</f>
        <v>0.72629498475363286</v>
      </c>
      <c r="R31" s="53"/>
    </row>
    <row r="34" spans="1:18" ht="18.75" x14ac:dyDescent="0.2">
      <c r="A34" s="155" t="s">
        <v>60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46" t="s">
        <v>62</v>
      </c>
    </row>
    <row r="35" spans="1:18" x14ac:dyDescent="0.2">
      <c r="A35" s="43" t="s">
        <v>55</v>
      </c>
      <c r="B35" s="44" t="s">
        <v>56</v>
      </c>
      <c r="C35" s="44">
        <v>1</v>
      </c>
      <c r="D35" s="44">
        <v>2</v>
      </c>
      <c r="E35" s="44">
        <v>3</v>
      </c>
      <c r="F35" s="44">
        <v>4</v>
      </c>
      <c r="G35" s="44">
        <v>5</v>
      </c>
      <c r="H35" s="44">
        <v>6</v>
      </c>
      <c r="I35" s="38">
        <v>7</v>
      </c>
      <c r="J35" s="38">
        <v>8</v>
      </c>
      <c r="K35" s="38">
        <v>9</v>
      </c>
      <c r="L35" s="38">
        <v>10</v>
      </c>
      <c r="M35" s="38">
        <v>11</v>
      </c>
      <c r="N35" s="38">
        <v>12</v>
      </c>
      <c r="O35" s="38" t="s">
        <v>61</v>
      </c>
      <c r="R35" s="38"/>
    </row>
    <row r="36" spans="1:18" x14ac:dyDescent="0.2">
      <c r="A36" s="39" t="s">
        <v>41</v>
      </c>
      <c r="B36" s="40">
        <v>2025</v>
      </c>
      <c r="C36" s="47">
        <f t="shared" ref="C36:H36" si="12">C18/C27</f>
        <v>96.753887932340575</v>
      </c>
      <c r="D36" s="47">
        <f t="shared" si="12"/>
        <v>97.622252098379064</v>
      </c>
      <c r="E36" s="47">
        <f t="shared" si="12"/>
        <v>102.22490977845453</v>
      </c>
      <c r="F36" s="47">
        <f t="shared" si="12"/>
        <v>107.49346375045182</v>
      </c>
      <c r="G36" s="47">
        <f t="shared" si="12"/>
        <v>107.62705448446157</v>
      </c>
      <c r="H36" s="47">
        <f t="shared" si="12"/>
        <v>107.5043171020818</v>
      </c>
      <c r="I36" s="47">
        <f t="shared" ref="I36:N40" si="13">IFERROR(I18/I27,"")</f>
        <v>105.60746673792796</v>
      </c>
      <c r="J36" s="47">
        <f t="shared" si="13"/>
        <v>108.78255251714324</v>
      </c>
      <c r="K36" s="47">
        <f t="shared" si="13"/>
        <v>105.50231868394766</v>
      </c>
      <c r="L36" s="47" t="str">
        <f t="shared" si="13"/>
        <v/>
      </c>
      <c r="M36" s="47" t="str">
        <f t="shared" si="13"/>
        <v/>
      </c>
      <c r="N36" s="47" t="str">
        <f t="shared" si="13"/>
        <v/>
      </c>
      <c r="O36" s="47">
        <f>O18/O27</f>
        <v>104.46182817531239</v>
      </c>
      <c r="R36" s="47"/>
    </row>
    <row r="37" spans="1:18" x14ac:dyDescent="0.2">
      <c r="A37" s="39" t="s">
        <v>57</v>
      </c>
      <c r="B37" s="40">
        <v>2025</v>
      </c>
      <c r="C37" s="48">
        <f t="shared" ref="C37:K37" si="14">C19/C28*1000</f>
        <v>8149.5760681467646</v>
      </c>
      <c r="D37" s="48">
        <f t="shared" si="14"/>
        <v>8194.4009565622036</v>
      </c>
      <c r="E37" s="48">
        <f t="shared" si="14"/>
        <v>8464.6673988424354</v>
      </c>
      <c r="F37" s="48">
        <f t="shared" si="14"/>
        <v>9110.794137984587</v>
      </c>
      <c r="G37" s="48">
        <f t="shared" si="14"/>
        <v>9784.6778628614193</v>
      </c>
      <c r="H37" s="48">
        <f t="shared" si="14"/>
        <v>11884.70123854626</v>
      </c>
      <c r="I37" s="48">
        <f t="shared" si="14"/>
        <v>12548.749961873962</v>
      </c>
      <c r="J37" s="48">
        <f t="shared" si="14"/>
        <v>12572.167138583549</v>
      </c>
      <c r="K37" s="48">
        <f t="shared" si="14"/>
        <v>11790.276720327634</v>
      </c>
      <c r="L37" s="48" t="str">
        <f t="shared" si="13"/>
        <v/>
      </c>
      <c r="M37" s="48" t="str">
        <f t="shared" si="13"/>
        <v/>
      </c>
      <c r="N37" s="48" t="str">
        <f t="shared" si="13"/>
        <v/>
      </c>
      <c r="O37" s="48">
        <f>O19/O28*1000</f>
        <v>9035.5292879138742</v>
      </c>
      <c r="R37" s="48">
        <f t="shared" ref="R37" si="15">R19/R28*1000</f>
        <v>9357.9926557429117</v>
      </c>
    </row>
    <row r="38" spans="1:18" x14ac:dyDescent="0.2">
      <c r="A38" s="39" t="s">
        <v>58</v>
      </c>
      <c r="B38" s="40">
        <v>2025</v>
      </c>
      <c r="C38" s="48">
        <f t="shared" ref="C38:H40" si="16">C20/C29</f>
        <v>9994.7803707637941</v>
      </c>
      <c r="D38" s="48">
        <f t="shared" si="16"/>
        <v>10054.456960273224</v>
      </c>
      <c r="E38" s="48">
        <f t="shared" si="16"/>
        <v>10725.124947428862</v>
      </c>
      <c r="F38" s="48">
        <f t="shared" si="16"/>
        <v>12449.608421995554</v>
      </c>
      <c r="G38" s="48">
        <f t="shared" si="16"/>
        <v>16424.061811744865</v>
      </c>
      <c r="H38" s="48">
        <f t="shared" si="16"/>
        <v>32216.036893781613</v>
      </c>
      <c r="I38" s="48">
        <f t="shared" si="13"/>
        <v>30042.850953323203</v>
      </c>
      <c r="J38" s="48">
        <f t="shared" si="13"/>
        <v>32183.078923971672</v>
      </c>
      <c r="K38" s="48">
        <f t="shared" si="13"/>
        <v>29738.192302659572</v>
      </c>
      <c r="L38" s="48" t="str">
        <f t="shared" si="13"/>
        <v/>
      </c>
      <c r="M38" s="48" t="str">
        <f t="shared" si="13"/>
        <v/>
      </c>
      <c r="N38" s="48" t="str">
        <f t="shared" si="13"/>
        <v/>
      </c>
      <c r="O38" s="48">
        <f>O20/O29</f>
        <v>12161.912763831388</v>
      </c>
      <c r="R38" s="48"/>
    </row>
    <row r="39" spans="1:18" x14ac:dyDescent="0.2">
      <c r="A39" s="39" t="s">
        <v>7</v>
      </c>
      <c r="B39" s="40">
        <v>2025</v>
      </c>
      <c r="C39" s="49">
        <f t="shared" si="16"/>
        <v>784.65247203963997</v>
      </c>
      <c r="D39" s="49">
        <f t="shared" si="16"/>
        <v>809.0557957244655</v>
      </c>
      <c r="E39" s="49">
        <f t="shared" si="16"/>
        <v>824.67294353388479</v>
      </c>
      <c r="F39" s="49">
        <f t="shared" si="16"/>
        <v>832.20414771206845</v>
      </c>
      <c r="G39" s="49">
        <f t="shared" si="16"/>
        <v>837.08015340982342</v>
      </c>
      <c r="H39" s="49">
        <f t="shared" si="16"/>
        <v>871.45118949958987</v>
      </c>
      <c r="I39" s="49">
        <f t="shared" si="13"/>
        <v>814.33623593815798</v>
      </c>
      <c r="J39" s="49">
        <f t="shared" si="13"/>
        <v>823.31841299382461</v>
      </c>
      <c r="K39" s="49">
        <f t="shared" si="13"/>
        <v>842.55586973938455</v>
      </c>
      <c r="L39" s="49" t="str">
        <f t="shared" si="13"/>
        <v/>
      </c>
      <c r="M39" s="49" t="str">
        <f t="shared" si="13"/>
        <v/>
      </c>
      <c r="N39" s="49" t="str">
        <f t="shared" si="13"/>
        <v/>
      </c>
      <c r="O39" s="49">
        <f>O21/O30</f>
        <v>822.46318657787344</v>
      </c>
      <c r="R39" s="49"/>
    </row>
    <row r="40" spans="1:18" x14ac:dyDescent="0.2">
      <c r="A40" s="39" t="s">
        <v>8</v>
      </c>
      <c r="B40" s="40">
        <v>2025</v>
      </c>
      <c r="C40" s="49">
        <f t="shared" si="16"/>
        <v>1233.2256455249744</v>
      </c>
      <c r="D40" s="49">
        <f t="shared" si="16"/>
        <v>1276.3350133954457</v>
      </c>
      <c r="E40" s="49">
        <f t="shared" si="16"/>
        <v>1260.7546054280383</v>
      </c>
      <c r="F40" s="49">
        <f t="shared" si="16"/>
        <v>1303.6808528130223</v>
      </c>
      <c r="G40" s="49">
        <f t="shared" si="16"/>
        <v>1317.3150388941335</v>
      </c>
      <c r="H40" s="49">
        <f t="shared" si="16"/>
        <v>1388.8799479342429</v>
      </c>
      <c r="I40" s="49">
        <f t="shared" si="13"/>
        <v>1276.1403728458565</v>
      </c>
      <c r="J40" s="49">
        <f t="shared" si="13"/>
        <v>1290.6206866300151</v>
      </c>
      <c r="K40" s="49">
        <f t="shared" si="13"/>
        <v>1306.1362387122103</v>
      </c>
      <c r="L40" s="49" t="str">
        <f t="shared" si="13"/>
        <v/>
      </c>
      <c r="M40" s="49" t="str">
        <f t="shared" si="13"/>
        <v/>
      </c>
      <c r="N40" s="49" t="str">
        <f t="shared" si="13"/>
        <v/>
      </c>
      <c r="O40" s="49">
        <f>O22/O31</f>
        <v>1285.3721937301998</v>
      </c>
      <c r="R40" s="49"/>
    </row>
    <row r="41" spans="1:18" x14ac:dyDescent="0.2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3" spans="1:18" x14ac:dyDescent="0.2">
      <c r="C43" s="159"/>
      <c r="D43" s="159"/>
      <c r="E43" s="159"/>
      <c r="F43" s="159"/>
      <c r="G43" s="159"/>
      <c r="H43" s="159"/>
      <c r="I43" s="159"/>
      <c r="J43" s="159"/>
      <c r="K43" s="159"/>
      <c r="L43" s="159"/>
    </row>
    <row r="44" spans="1:18" x14ac:dyDescent="0.2">
      <c r="C44" s="159"/>
      <c r="D44" s="159"/>
      <c r="E44" s="159"/>
      <c r="F44" s="159"/>
      <c r="G44" s="159"/>
      <c r="H44" s="159"/>
      <c r="I44" s="159"/>
      <c r="J44" s="159"/>
      <c r="K44" s="159"/>
      <c r="L44" s="159"/>
    </row>
    <row r="45" spans="1:18" x14ac:dyDescent="0.2">
      <c r="C45" s="159"/>
      <c r="D45" s="159"/>
      <c r="E45" s="159"/>
      <c r="F45" s="159"/>
      <c r="G45" s="159"/>
      <c r="H45" s="159"/>
      <c r="I45" s="159"/>
      <c r="J45" s="159"/>
      <c r="K45" s="159"/>
      <c r="L45" s="159"/>
    </row>
    <row r="46" spans="1:18" x14ac:dyDescent="0.2">
      <c r="C46" s="159"/>
      <c r="D46" s="159"/>
      <c r="E46" s="159"/>
      <c r="F46" s="159"/>
      <c r="G46" s="159"/>
      <c r="H46" s="159"/>
      <c r="I46" s="159"/>
      <c r="J46" s="159"/>
      <c r="K46" s="159"/>
      <c r="L46" s="159"/>
    </row>
    <row r="47" spans="1:18" x14ac:dyDescent="0.2">
      <c r="C47" s="159"/>
      <c r="D47" s="159"/>
      <c r="E47" s="159"/>
      <c r="F47" s="159"/>
      <c r="G47" s="159"/>
      <c r="H47" s="159"/>
      <c r="I47" s="159"/>
      <c r="J47" s="159"/>
      <c r="K47" s="159"/>
      <c r="L47" s="159"/>
    </row>
    <row r="48" spans="1:18" x14ac:dyDescent="0.2">
      <c r="C48" s="159"/>
      <c r="D48" s="159"/>
      <c r="E48" s="159"/>
      <c r="F48" s="159"/>
      <c r="G48" s="159"/>
      <c r="H48" s="159"/>
      <c r="I48" s="159"/>
      <c r="J48" s="159"/>
      <c r="K48" s="159"/>
      <c r="L48" s="159"/>
    </row>
    <row r="49" spans="3:12" x14ac:dyDescent="0.2">
      <c r="C49" s="159"/>
      <c r="D49" s="159"/>
      <c r="E49" s="159"/>
      <c r="F49" s="159"/>
      <c r="G49" s="159"/>
      <c r="H49" s="159"/>
      <c r="I49" s="159"/>
      <c r="J49" s="159"/>
      <c r="K49" s="159"/>
      <c r="L49" s="159"/>
    </row>
    <row r="50" spans="3:12" x14ac:dyDescent="0.2">
      <c r="C50" s="159"/>
      <c r="D50" s="159"/>
      <c r="E50" s="159"/>
      <c r="F50" s="159"/>
      <c r="G50" s="159"/>
      <c r="H50" s="159"/>
      <c r="I50" s="159"/>
      <c r="J50" s="159"/>
      <c r="K50" s="159"/>
      <c r="L50" s="159"/>
    </row>
    <row r="51" spans="3:12" x14ac:dyDescent="0.2">
      <c r="C51" s="159"/>
      <c r="D51" s="159"/>
      <c r="E51" s="159"/>
      <c r="F51" s="159"/>
      <c r="G51" s="159"/>
      <c r="H51" s="159"/>
      <c r="I51" s="159"/>
      <c r="J51" s="159"/>
      <c r="K51" s="159"/>
      <c r="L51" s="159"/>
    </row>
    <row r="52" spans="3:12" x14ac:dyDescent="0.2">
      <c r="C52" s="159"/>
      <c r="D52" s="159"/>
      <c r="E52" s="159"/>
      <c r="F52" s="159"/>
      <c r="G52" s="159"/>
      <c r="H52" s="159"/>
      <c r="I52" s="159"/>
      <c r="J52" s="159"/>
      <c r="K52" s="159"/>
      <c r="L52" s="159"/>
    </row>
    <row r="53" spans="3:12" x14ac:dyDescent="0.2">
      <c r="C53" s="159"/>
      <c r="D53" s="159"/>
      <c r="E53" s="159"/>
      <c r="F53" s="159"/>
      <c r="G53" s="159"/>
      <c r="H53" s="159"/>
      <c r="I53" s="159"/>
      <c r="J53" s="159"/>
      <c r="K53" s="159"/>
      <c r="L53" s="159"/>
    </row>
    <row r="54" spans="3:12" x14ac:dyDescent="0.2">
      <c r="C54" s="159"/>
      <c r="D54" s="159"/>
      <c r="E54" s="159"/>
      <c r="F54" s="159"/>
      <c r="G54" s="159"/>
      <c r="H54" s="159"/>
      <c r="I54" s="159"/>
      <c r="J54" s="159"/>
      <c r="K54" s="159"/>
      <c r="L54" s="159"/>
    </row>
    <row r="55" spans="3:12" x14ac:dyDescent="0.2">
      <c r="C55" s="159"/>
      <c r="D55" s="159"/>
      <c r="E55" s="159"/>
      <c r="F55" s="159"/>
      <c r="G55" s="159"/>
      <c r="H55" s="159"/>
      <c r="I55" s="159"/>
      <c r="J55" s="159"/>
      <c r="K55" s="159"/>
      <c r="L55" s="159"/>
    </row>
    <row r="56" spans="3:12" x14ac:dyDescent="0.2">
      <c r="C56" s="159"/>
      <c r="D56" s="159"/>
      <c r="E56" s="159"/>
      <c r="F56" s="159"/>
      <c r="G56" s="159"/>
      <c r="H56" s="159"/>
      <c r="I56" s="159"/>
      <c r="J56" s="159"/>
      <c r="K56" s="159"/>
      <c r="L56" s="159"/>
    </row>
    <row r="57" spans="3:12" x14ac:dyDescent="0.2">
      <c r="C57" s="159"/>
      <c r="D57" s="159"/>
      <c r="E57" s="159"/>
      <c r="F57" s="159"/>
      <c r="G57" s="159"/>
      <c r="H57" s="159"/>
      <c r="I57" s="159"/>
      <c r="J57" s="159"/>
      <c r="K57" s="159"/>
      <c r="L57" s="159"/>
    </row>
    <row r="58" spans="3:12" x14ac:dyDescent="0.2">
      <c r="C58" s="159"/>
      <c r="D58" s="159"/>
      <c r="E58" s="159"/>
      <c r="F58" s="159"/>
      <c r="G58" s="159"/>
      <c r="H58" s="159"/>
      <c r="I58" s="159"/>
      <c r="J58" s="159"/>
      <c r="K58" s="159"/>
      <c r="L58" s="159"/>
    </row>
    <row r="59" spans="3:12" x14ac:dyDescent="0.2">
      <c r="C59" s="159"/>
      <c r="D59" s="159"/>
      <c r="E59" s="159"/>
      <c r="F59" s="159"/>
      <c r="G59" s="159"/>
      <c r="H59" s="159"/>
      <c r="I59" s="159"/>
      <c r="J59" s="159"/>
      <c r="K59" s="159"/>
      <c r="L59" s="159"/>
    </row>
    <row r="60" spans="3:12" x14ac:dyDescent="0.2">
      <c r="C60" s="159"/>
      <c r="D60" s="159"/>
      <c r="E60" s="159"/>
      <c r="F60" s="159"/>
      <c r="G60" s="159"/>
      <c r="H60" s="159"/>
      <c r="I60" s="159"/>
      <c r="J60" s="159"/>
      <c r="K60" s="159"/>
      <c r="L60" s="159"/>
    </row>
    <row r="61" spans="3:12" x14ac:dyDescent="0.2">
      <c r="C61" s="159"/>
      <c r="D61" s="159"/>
      <c r="E61" s="159"/>
      <c r="F61" s="159"/>
      <c r="G61" s="159"/>
      <c r="H61" s="159"/>
      <c r="I61" s="159"/>
      <c r="J61" s="159"/>
      <c r="K61" s="159"/>
      <c r="L61" s="159"/>
    </row>
    <row r="62" spans="3:12" x14ac:dyDescent="0.2">
      <c r="C62" s="159"/>
      <c r="D62" s="159"/>
      <c r="E62" s="159"/>
      <c r="F62" s="159"/>
      <c r="G62" s="159"/>
      <c r="H62" s="159"/>
      <c r="I62" s="159"/>
      <c r="J62" s="159"/>
      <c r="K62" s="159"/>
      <c r="L62" s="159"/>
    </row>
  </sheetData>
  <sheetProtection sheet="1" objects="1" scenarios="1"/>
  <mergeCells count="5">
    <mergeCell ref="A34:N34"/>
    <mergeCell ref="A1:D1"/>
    <mergeCell ref="A15:O15"/>
    <mergeCell ref="A16:N16"/>
    <mergeCell ref="A25:N2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B1FDA6-44FC-4D60-AA17-365E7D87A120}">
  <ds:schemaRefs>
    <ds:schemaRef ds:uri="http://purl.org/dc/elements/1.1/"/>
    <ds:schemaRef ds:uri="http://schemas.microsoft.com/office/2006/metadata/properties"/>
    <ds:schemaRef ds:uri="12243d62-430c-4bd1-b0be-3519f4c149e7"/>
    <ds:schemaRef ds:uri="a2d0bbf8-3f09-491f-ac8a-3dc669654d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2025_09 hó</vt:lpstr>
      <vt:lpstr>2025_06 hó</vt:lpstr>
      <vt:lpstr>havi adatok</vt:lpstr>
      <vt:lpstr>'2025_06 hó'!Nyomtatási_terület</vt:lpstr>
      <vt:lpstr>'2025_09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Kata</cp:lastModifiedBy>
  <cp:lastPrinted>2025-08-28T13:54:02Z</cp:lastPrinted>
  <dcterms:created xsi:type="dcterms:W3CDTF">2021-05-31T13:31:58Z</dcterms:created>
  <dcterms:modified xsi:type="dcterms:W3CDTF">2025-10-28T11:15:11Z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