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a\Documents\SOTE\"/>
    </mc:Choice>
  </mc:AlternateContent>
  <bookViews>
    <workbookView xWindow="-105" yWindow="-105" windowWidth="23250" windowHeight="12450"/>
  </bookViews>
  <sheets>
    <sheet name="2025_07 hó" sheetId="3" r:id="rId1"/>
    <sheet name="2025_06 hó" sheetId="1" state="hidden" r:id="rId2"/>
    <sheet name="havi adatok" sheetId="2" state="hidden" r:id="rId3"/>
  </sheets>
  <definedNames>
    <definedName name="_xlnm.Print_Area" localSheetId="1">'2025_06 hó'!$A$2:$AB$32</definedName>
    <definedName name="_xlnm.Print_Area" localSheetId="0">'2025_07 hó'!$A$2:$AB$32</definedName>
    <definedName name="_xlnm.Print_Area" localSheetId="2">'havi adatok'!$A$1:$O$41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3" i="3" l="1"/>
  <c r="U7" i="3"/>
  <c r="I37" i="2"/>
  <c r="P7" i="3" s="1"/>
  <c r="P13" i="3"/>
  <c r="K8" i="3"/>
  <c r="K9" i="3"/>
  <c r="K10" i="3"/>
  <c r="K11" i="3"/>
  <c r="K12" i="3"/>
  <c r="K13" i="3"/>
  <c r="K14" i="3"/>
  <c r="K15" i="3"/>
  <c r="N18" i="3"/>
  <c r="N19" i="3"/>
  <c r="N20" i="3"/>
  <c r="N21" i="3"/>
  <c r="N22" i="3"/>
  <c r="N23" i="3"/>
  <c r="N24" i="3"/>
  <c r="N25" i="3"/>
  <c r="N26" i="3"/>
  <c r="N27" i="3"/>
  <c r="N16" i="3"/>
  <c r="N8" i="3"/>
  <c r="N9" i="3"/>
  <c r="N10" i="3"/>
  <c r="N11" i="3"/>
  <c r="N12" i="3"/>
  <c r="N13" i="3"/>
  <c r="N14" i="3"/>
  <c r="N15" i="3"/>
  <c r="N7" i="3"/>
  <c r="K19" i="3"/>
  <c r="K20" i="3"/>
  <c r="K21" i="3"/>
  <c r="K22" i="3"/>
  <c r="K23" i="3"/>
  <c r="K24" i="3"/>
  <c r="K25" i="3"/>
  <c r="K26" i="3"/>
  <c r="K27" i="3"/>
  <c r="K18" i="3"/>
  <c r="K16" i="3"/>
  <c r="K7" i="3" l="1"/>
  <c r="L7" i="3" s="1"/>
  <c r="G8" i="3"/>
  <c r="G9" i="3"/>
  <c r="G10" i="3"/>
  <c r="G11" i="3"/>
  <c r="H11" i="3" s="1"/>
  <c r="G12" i="3"/>
  <c r="G13" i="3"/>
  <c r="H13" i="3" s="1"/>
  <c r="G14" i="3"/>
  <c r="G15" i="3"/>
  <c r="H15" i="3" s="1"/>
  <c r="G16" i="3"/>
  <c r="G17" i="3"/>
  <c r="H17" i="3" s="1"/>
  <c r="G18" i="3"/>
  <c r="G19" i="3"/>
  <c r="G20" i="3"/>
  <c r="G21" i="3"/>
  <c r="G22" i="3"/>
  <c r="G23" i="3"/>
  <c r="G24" i="3"/>
  <c r="G25" i="3"/>
  <c r="G26" i="3"/>
  <c r="G27" i="3"/>
  <c r="G7" i="3"/>
  <c r="O27" i="3"/>
  <c r="L27" i="3"/>
  <c r="H27" i="3"/>
  <c r="O26" i="3"/>
  <c r="L26" i="3"/>
  <c r="H26" i="3"/>
  <c r="O25" i="3"/>
  <c r="L25" i="3"/>
  <c r="H25" i="3"/>
  <c r="O24" i="3"/>
  <c r="L24" i="3"/>
  <c r="H24" i="3"/>
  <c r="O23" i="3"/>
  <c r="L23" i="3"/>
  <c r="H23" i="3"/>
  <c r="O22" i="3"/>
  <c r="L22" i="3"/>
  <c r="H22" i="3"/>
  <c r="O21" i="3"/>
  <c r="L21" i="3"/>
  <c r="H21" i="3"/>
  <c r="O20" i="3"/>
  <c r="L20" i="3"/>
  <c r="H20" i="3"/>
  <c r="O19" i="3"/>
  <c r="L19" i="3"/>
  <c r="H19" i="3"/>
  <c r="O18" i="3"/>
  <c r="L18" i="3"/>
  <c r="H18" i="3"/>
  <c r="O17" i="3"/>
  <c r="O16" i="3"/>
  <c r="L16" i="3"/>
  <c r="H16" i="3"/>
  <c r="O15" i="3"/>
  <c r="L15" i="3"/>
  <c r="O14" i="3"/>
  <c r="L14" i="3"/>
  <c r="H14" i="3"/>
  <c r="O13" i="3"/>
  <c r="L13" i="3"/>
  <c r="O12" i="3"/>
  <c r="L12" i="3"/>
  <c r="H12" i="3"/>
  <c r="O11" i="3"/>
  <c r="L11" i="3"/>
  <c r="O10" i="3"/>
  <c r="L10" i="3"/>
  <c r="H10" i="3"/>
  <c r="O9" i="3"/>
  <c r="L9" i="3"/>
  <c r="H9" i="3"/>
  <c r="O8" i="3"/>
  <c r="L8" i="3"/>
  <c r="H8" i="3"/>
  <c r="O7" i="3"/>
  <c r="H7" i="3"/>
  <c r="A1" i="3"/>
  <c r="A1" i="1" l="1"/>
  <c r="D37" i="2"/>
  <c r="E37" i="2"/>
  <c r="F37" i="2"/>
  <c r="G37" i="2"/>
  <c r="H37" i="2"/>
  <c r="J37" i="2"/>
  <c r="K37" i="2"/>
  <c r="L37" i="2"/>
  <c r="M37" i="2"/>
  <c r="N37" i="2"/>
  <c r="C37" i="2"/>
  <c r="I38" i="2"/>
  <c r="J38" i="2"/>
  <c r="K38" i="2"/>
  <c r="L38" i="2"/>
  <c r="M38" i="2"/>
  <c r="N38" i="2"/>
  <c r="I39" i="2"/>
  <c r="J39" i="2"/>
  <c r="K39" i="2"/>
  <c r="L39" i="2"/>
  <c r="M39" i="2"/>
  <c r="N39" i="2"/>
  <c r="I40" i="2"/>
  <c r="J40" i="2"/>
  <c r="K40" i="2"/>
  <c r="L40" i="2"/>
  <c r="M40" i="2"/>
  <c r="N40" i="2"/>
  <c r="J36" i="2"/>
  <c r="K36" i="2"/>
  <c r="L36" i="2"/>
  <c r="M36" i="2"/>
  <c r="N36" i="2"/>
  <c r="I36" i="2"/>
  <c r="O31" i="2"/>
  <c r="P31" i="2" s="1"/>
  <c r="O30" i="2"/>
  <c r="P30" i="2" s="1"/>
  <c r="O29" i="2"/>
  <c r="P29" i="2" s="1"/>
  <c r="O28" i="2"/>
  <c r="P28" i="2" s="1"/>
  <c r="O27" i="2"/>
  <c r="P27" i="2" s="1"/>
  <c r="O19" i="2"/>
  <c r="P19" i="2" s="1"/>
  <c r="O20" i="2"/>
  <c r="P20" i="2" s="1"/>
  <c r="O21" i="2"/>
  <c r="P21" i="2" s="1"/>
  <c r="O22" i="2"/>
  <c r="O18" i="2"/>
  <c r="P18" i="2" s="1"/>
  <c r="C38" i="2"/>
  <c r="D38" i="2"/>
  <c r="E38" i="2"/>
  <c r="F38" i="2"/>
  <c r="G38" i="2"/>
  <c r="H38" i="2"/>
  <c r="U13" i="1" s="1"/>
  <c r="C39" i="2"/>
  <c r="D39" i="2"/>
  <c r="E39" i="2"/>
  <c r="F39" i="2"/>
  <c r="G39" i="2"/>
  <c r="H39" i="2"/>
  <c r="K7" i="1" s="1"/>
  <c r="C40" i="2"/>
  <c r="D40" i="2"/>
  <c r="E40" i="2"/>
  <c r="F40" i="2"/>
  <c r="G40" i="2"/>
  <c r="H40" i="2"/>
  <c r="N7" i="1" s="1"/>
  <c r="H36" i="2"/>
  <c r="G7" i="1" s="1"/>
  <c r="G36" i="2"/>
  <c r="F36" i="2"/>
  <c r="E36" i="2"/>
  <c r="D36" i="2"/>
  <c r="C36" i="2"/>
  <c r="P13" i="1" l="1"/>
  <c r="P7" i="1"/>
  <c r="O40" i="2"/>
  <c r="P22" i="2"/>
  <c r="O38" i="2"/>
  <c r="O39" i="2"/>
  <c r="K23" i="1"/>
  <c r="O37" i="2"/>
  <c r="G14" i="1"/>
  <c r="K19" i="1"/>
  <c r="G18" i="1"/>
  <c r="G26" i="1"/>
  <c r="G10" i="1"/>
  <c r="K14" i="1"/>
  <c r="O36" i="2"/>
  <c r="G22" i="1"/>
  <c r="K27" i="1"/>
  <c r="K10" i="1"/>
  <c r="N19" i="1"/>
  <c r="U7" i="1"/>
  <c r="G25" i="1"/>
  <c r="G21" i="1"/>
  <c r="G17" i="1"/>
  <c r="G13" i="1"/>
  <c r="G9" i="1"/>
  <c r="K26" i="1"/>
  <c r="K22" i="1"/>
  <c r="K18" i="1"/>
  <c r="K13" i="1"/>
  <c r="K9" i="1"/>
  <c r="N26" i="1"/>
  <c r="N22" i="1"/>
  <c r="N18" i="1"/>
  <c r="N13" i="1"/>
  <c r="N9" i="1"/>
  <c r="N23" i="1"/>
  <c r="N14" i="1"/>
  <c r="G24" i="1"/>
  <c r="G20" i="1"/>
  <c r="G16" i="1"/>
  <c r="G12" i="1"/>
  <c r="G8" i="1"/>
  <c r="K25" i="1"/>
  <c r="K21" i="1"/>
  <c r="K16" i="1"/>
  <c r="K12" i="1"/>
  <c r="K8" i="1"/>
  <c r="N25" i="1"/>
  <c r="N21" i="1"/>
  <c r="N16" i="1"/>
  <c r="N12" i="1"/>
  <c r="N8" i="1"/>
  <c r="N27" i="1"/>
  <c r="N10" i="1"/>
  <c r="G27" i="1"/>
  <c r="G23" i="1"/>
  <c r="G19" i="1"/>
  <c r="G15" i="1"/>
  <c r="G11" i="1"/>
  <c r="K24" i="1"/>
  <c r="K20" i="1"/>
  <c r="K15" i="1"/>
  <c r="K11" i="1"/>
  <c r="N24" i="1"/>
  <c r="N20" i="1"/>
  <c r="N15" i="1"/>
  <c r="N11" i="1"/>
  <c r="D7" i="2"/>
  <c r="F7" i="2" s="1"/>
  <c r="D3" i="2"/>
  <c r="F3" i="2" s="1"/>
  <c r="D4" i="2"/>
  <c r="D5" i="2"/>
  <c r="F5" i="2" s="1"/>
  <c r="D6" i="2" l="1"/>
  <c r="F6" i="2" s="1"/>
  <c r="F4" i="2" l="1"/>
  <c r="C14" i="2" l="1"/>
  <c r="D14" i="2"/>
  <c r="E14" i="2" l="1"/>
  <c r="F14" i="2" s="1"/>
  <c r="O17" i="1"/>
  <c r="L11" i="1"/>
  <c r="H19" i="1"/>
  <c r="O27" i="1"/>
  <c r="E12" i="2"/>
  <c r="F12" i="2" s="1"/>
  <c r="E11" i="2"/>
  <c r="F11" i="2" s="1"/>
  <c r="O7" i="1" l="1"/>
  <c r="O11" i="1"/>
  <c r="O9" i="1"/>
  <c r="O25" i="1"/>
  <c r="O23" i="1"/>
  <c r="O21" i="1"/>
  <c r="O19" i="1"/>
  <c r="O16" i="1"/>
  <c r="O14" i="1"/>
  <c r="L27" i="1"/>
  <c r="L14" i="1"/>
  <c r="L16" i="1"/>
  <c r="L19" i="1"/>
  <c r="L21" i="1"/>
  <c r="L23" i="1"/>
  <c r="L25" i="1"/>
  <c r="O12" i="1"/>
  <c r="O10" i="1"/>
  <c r="O8" i="1"/>
  <c r="O26" i="1"/>
  <c r="O24" i="1"/>
  <c r="O22" i="1"/>
  <c r="O20" i="1"/>
  <c r="O18" i="1"/>
  <c r="O15" i="1"/>
  <c r="O13" i="1"/>
  <c r="L15" i="1"/>
  <c r="L13" i="1"/>
  <c r="L18" i="1"/>
  <c r="L20" i="1"/>
  <c r="L22" i="1"/>
  <c r="L24" i="1"/>
  <c r="L26" i="1"/>
  <c r="H8" i="1"/>
  <c r="H11" i="1"/>
  <c r="H17" i="1"/>
  <c r="H26" i="1"/>
  <c r="H25" i="1"/>
  <c r="H15" i="1"/>
  <c r="H22" i="1"/>
  <c r="H27" i="1"/>
  <c r="H7" i="1"/>
  <c r="H12" i="1"/>
  <c r="H14" i="1"/>
  <c r="H21" i="1"/>
  <c r="H10" i="1"/>
  <c r="H13" i="1"/>
  <c r="H24" i="1"/>
  <c r="H20" i="1"/>
  <c r="H9" i="1"/>
  <c r="H16" i="1"/>
  <c r="H18" i="1"/>
  <c r="H23" i="1"/>
  <c r="L10" i="1"/>
  <c r="L7" i="1"/>
  <c r="L9" i="1"/>
  <c r="L8" i="1"/>
  <c r="L12" i="1"/>
</calcChain>
</file>

<file path=xl/sharedStrings.xml><?xml version="1.0" encoding="utf-8"?>
<sst xmlns="http://schemas.openxmlformats.org/spreadsheetml/2006/main" count="149" uniqueCount="65">
  <si>
    <t>2. számú melléklet</t>
  </si>
  <si>
    <t>Bérlemény típus</t>
  </si>
  <si>
    <t>Bérlemény altípus</t>
  </si>
  <si>
    <t>Alapterület m2-ben</t>
  </si>
  <si>
    <t>30 m2 alatti Bérlemény típusok közüzemi költségeinek átalány díj meghatározása</t>
  </si>
  <si>
    <t>Megjegyzés</t>
  </si>
  <si>
    <t>Villamos energia</t>
  </si>
  <si>
    <t>Víz</t>
  </si>
  <si>
    <t>Csatorna</t>
  </si>
  <si>
    <t xml:space="preserve">A korrekt elszámolás érdekében, minden esetben javasoljuk a 30 m2 feletti bérlemény típusok fogyasztásának mérhetővé tételét. </t>
  </si>
  <si>
    <t>Fogyasztás/hó</t>
  </si>
  <si>
    <t>Bruttó költség/hó</t>
  </si>
  <si>
    <t>Üzlethelyiség</t>
  </si>
  <si>
    <t>Büfé</t>
  </si>
  <si>
    <t>Garázs</t>
  </si>
  <si>
    <t>Oktatásra használt helyiségek</t>
  </si>
  <si>
    <t>Előadóterem</t>
  </si>
  <si>
    <t>Tanuló terem</t>
  </si>
  <si>
    <t>Tanterem</t>
  </si>
  <si>
    <t>Számítógép terem</t>
  </si>
  <si>
    <t>Szeminárium szoba</t>
  </si>
  <si>
    <t>Rendezvényre használt helyiségek</t>
  </si>
  <si>
    <t>TV-társalgó</t>
  </si>
  <si>
    <t>Klubhelyiség</t>
  </si>
  <si>
    <t>Aula</t>
  </si>
  <si>
    <t>Tanácsterem</t>
  </si>
  <si>
    <t>Díszterem</t>
  </si>
  <si>
    <t>Könyvtár</t>
  </si>
  <si>
    <t>Egyéb bérlemény típusok</t>
  </si>
  <si>
    <t>Multimédia terem</t>
  </si>
  <si>
    <t>Ebédlő</t>
  </si>
  <si>
    <t>Tankonyha</t>
  </si>
  <si>
    <t>Antenna</t>
  </si>
  <si>
    <t>Minden esetben mérhetővé kell tenni.</t>
  </si>
  <si>
    <t xml:space="preserve">A Veolia hődíj negyedévente változik. </t>
  </si>
  <si>
    <t xml:space="preserve">Ezen kívüli egyéb típusok közüzemi költségeinek átalány díj meghatározásához minden esetben helyszíni bejárás szükséges. A Létesítményfejlesztési és Üzemeltetési Igazgatóságot ennek érdekében a pályáztatást/kiírást megelőzően 30 nappal értesíteni kell a feladatról. </t>
  </si>
  <si>
    <t>csatorna</t>
  </si>
  <si>
    <t>elektromos</t>
  </si>
  <si>
    <t>gáz</t>
  </si>
  <si>
    <t>távhő</t>
  </si>
  <si>
    <t>víz</t>
  </si>
  <si>
    <t>Áram</t>
  </si>
  <si>
    <t>áram egységár</t>
  </si>
  <si>
    <t>áram RHD fix</t>
  </si>
  <si>
    <t>Bruttó egységár/ kWh</t>
  </si>
  <si>
    <t>Közmű</t>
  </si>
  <si>
    <t>Fogyasztás</t>
  </si>
  <si>
    <t>Br. Költség</t>
  </si>
  <si>
    <t>egységár</t>
  </si>
  <si>
    <t>Szorzó</t>
  </si>
  <si>
    <t>Korrigált egységár</t>
  </si>
  <si>
    <t>Bruttó egységár/ m3</t>
  </si>
  <si>
    <t xml:space="preserve">Bérlemény típusok üzemeltetési költségeinek átalány díj meghatározása 30 napon túl történő bérbeadás esetén ……..-től </t>
  </si>
  <si>
    <t>2025 terv (20241027)</t>
  </si>
  <si>
    <t>Bruttó költség</t>
  </si>
  <si>
    <t>Közmű tipus</t>
  </si>
  <si>
    <t>időszak vége év</t>
  </si>
  <si>
    <t>Gáz</t>
  </si>
  <si>
    <t>Távhő</t>
  </si>
  <si>
    <t xml:space="preserve"> Fogyasztás</t>
  </si>
  <si>
    <t>Fajlagos egyégár</t>
  </si>
  <si>
    <t>Összesen</t>
  </si>
  <si>
    <t>időszak</t>
  </si>
  <si>
    <t>A havi fajlagos egységárak fordítottan arányosak a fogyasztással</t>
  </si>
  <si>
    <t>2025.08.28-ig igazolt számlák alapján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</si>
</sst>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#,##0&quot; Ft/GJ&quot;"/>
    <numFmt numFmtId="165" formatCode="#,##0&quot; m3/fő&quot;"/>
    <numFmt numFmtId="166" formatCode="#,##0&quot; Ft/fő&quot;"/>
    <numFmt numFmtId="167" formatCode="#,##0&quot; Ft/m2&quot;"/>
    <numFmt numFmtId="168" formatCode="#,##0.00&quot; kWh/m2&quot;"/>
    <numFmt numFmtId="169" formatCode="#,##0&quot; kWh&quot;"/>
    <numFmt numFmtId="170" formatCode="#,##0\ &quot;Ft&quot;"/>
    <numFmt numFmtId="171" formatCode="#,##0.00\ &quot;Ft&quot;"/>
    <numFmt numFmtId="172" formatCode="_-* #,##0\ &quot;Ft&quot;_-;\-* #,##0\ &quot;Ft&quot;_-;_-* &quot;-&quot;??\ &quot;Ft&quot;_-;_-@_-"/>
    <numFmt numFmtId="173" formatCode="#,##0.00&quot; m3&quot;"/>
    <numFmt numFmtId="174" formatCode="#,##0.0&quot; Ft/kWh&quot;"/>
    <numFmt numFmtId="175" formatCode="#,##0.00&quot; Ft/m3&quot;"/>
    <numFmt numFmtId="176" formatCode="0.00&quot; m3&quot;"/>
    <numFmt numFmtId="177" formatCode="#,##0.00&quot; kWh/gép&quot;"/>
    <numFmt numFmtId="178" formatCode="#,##0&quot; Ft/gép&quot;"/>
    <numFmt numFmtId="179" formatCode="#,##0.0&quot; m3/fő&quot;"/>
    <numFmt numFmtId="180" formatCode="#,##0.0&quot; Ft/fő&quot;"/>
    <numFmt numFmtId="181" formatCode="#,##0&quot; m3&quot;"/>
    <numFmt numFmtId="182" formatCode="#,##0&quot; GJ&quot;"/>
    <numFmt numFmtId="183" formatCode="0.00&quot; Ft/kWh&quot;"/>
    <numFmt numFmtId="184" formatCode="#,##0.00&quot; Ft/GJ&quot;"/>
    <numFmt numFmtId="185" formatCode="0.00&quot; Ft/m3&quot;"/>
    <numFmt numFmtId="186" formatCode="#,##0&quot; MJ&quot;"/>
    <numFmt numFmtId="187" formatCode="#,##0&quot; Ft/m3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theme="4" tint="0.79998168889431442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3" fillId="0" borderId="0" xfId="0" applyFont="1"/>
    <xf numFmtId="0" fontId="4" fillId="2" borderId="20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172" fontId="4" fillId="0" borderId="9" xfId="2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167" fontId="4" fillId="0" borderId="9" xfId="0" applyNumberFormat="1" applyFont="1" applyBorder="1" applyAlignment="1">
      <alignment vertical="center"/>
    </xf>
    <xf numFmtId="166" fontId="4" fillId="0" borderId="9" xfId="2" applyNumberFormat="1" applyFont="1" applyBorder="1" applyAlignment="1">
      <alignment vertical="center"/>
    </xf>
    <xf numFmtId="165" fontId="4" fillId="0" borderId="11" xfId="0" applyNumberFormat="1" applyFont="1" applyBorder="1" applyAlignment="1">
      <alignment vertical="center"/>
    </xf>
    <xf numFmtId="166" fontId="4" fillId="0" borderId="10" xfId="2" applyNumberFormat="1" applyFont="1" applyBorder="1" applyAlignment="1">
      <alignment vertical="center"/>
    </xf>
    <xf numFmtId="178" fontId="4" fillId="0" borderId="9" xfId="0" applyNumberFormat="1" applyFont="1" applyBorder="1" applyAlignment="1">
      <alignment vertical="center"/>
    </xf>
    <xf numFmtId="0" fontId="4" fillId="0" borderId="11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179" fontId="4" fillId="0" borderId="11" xfId="0" applyNumberFormat="1" applyFont="1" applyBorder="1" applyAlignment="1">
      <alignment vertical="center"/>
    </xf>
    <xf numFmtId="0" fontId="7" fillId="3" borderId="31" xfId="0" applyFont="1" applyFill="1" applyBorder="1"/>
    <xf numFmtId="170" fontId="7" fillId="0" borderId="0" xfId="0" applyNumberFormat="1" applyFont="1"/>
    <xf numFmtId="44" fontId="7" fillId="0" borderId="0" xfId="0" applyNumberFormat="1" applyFont="1"/>
    <xf numFmtId="43" fontId="7" fillId="0" borderId="0" xfId="1" applyFont="1"/>
    <xf numFmtId="0" fontId="7" fillId="3" borderId="0" xfId="0" applyFont="1" applyFill="1"/>
    <xf numFmtId="0" fontId="7" fillId="0" borderId="30" xfId="0" applyFont="1" applyBorder="1"/>
    <xf numFmtId="44" fontId="7" fillId="3" borderId="30" xfId="0" applyNumberFormat="1" applyFont="1" applyFill="1" applyBorder="1"/>
    <xf numFmtId="44" fontId="7" fillId="0" borderId="30" xfId="2" applyFont="1" applyBorder="1"/>
    <xf numFmtId="172" fontId="7" fillId="0" borderId="30" xfId="2" applyNumberFormat="1" applyFont="1" applyBorder="1"/>
    <xf numFmtId="0" fontId="7" fillId="0" borderId="0" xfId="0" applyFont="1" applyAlignment="1">
      <alignment horizontal="left"/>
    </xf>
    <xf numFmtId="3" fontId="7" fillId="0" borderId="0" xfId="0" applyNumberFormat="1" applyFont="1"/>
    <xf numFmtId="171" fontId="7" fillId="0" borderId="0" xfId="0" applyNumberFormat="1" applyFont="1"/>
    <xf numFmtId="9" fontId="7" fillId="3" borderId="30" xfId="3" applyFont="1" applyFill="1" applyBorder="1"/>
    <xf numFmtId="0" fontId="7" fillId="0" borderId="0" xfId="0" applyFont="1"/>
    <xf numFmtId="172" fontId="7" fillId="0" borderId="0" xfId="0" applyNumberFormat="1" applyFont="1"/>
    <xf numFmtId="181" fontId="7" fillId="0" borderId="30" xfId="1" applyNumberFormat="1" applyFont="1" applyBorder="1"/>
    <xf numFmtId="169" fontId="7" fillId="0" borderId="30" xfId="1" applyNumberFormat="1" applyFont="1" applyBorder="1"/>
    <xf numFmtId="182" fontId="7" fillId="0" borderId="30" xfId="1" applyNumberFormat="1" applyFont="1" applyBorder="1"/>
    <xf numFmtId="175" fontId="4" fillId="4" borderId="32" xfId="2" applyNumberFormat="1" applyFont="1" applyFill="1" applyBorder="1" applyAlignment="1">
      <alignment vertical="center"/>
    </xf>
    <xf numFmtId="174" fontId="4" fillId="4" borderId="32" xfId="2" applyNumberFormat="1" applyFont="1" applyFill="1" applyBorder="1" applyAlignment="1">
      <alignment vertical="center"/>
    </xf>
    <xf numFmtId="0" fontId="9" fillId="5" borderId="33" xfId="0" applyFont="1" applyFill="1" applyBorder="1" applyAlignment="1">
      <alignment vertical="center" wrapText="1"/>
    </xf>
    <xf numFmtId="0" fontId="9" fillId="5" borderId="33" xfId="0" applyFont="1" applyFill="1" applyBorder="1" applyAlignment="1">
      <alignment horizontal="center" vertical="center" wrapText="1"/>
    </xf>
    <xf numFmtId="0" fontId="9" fillId="6" borderId="33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170" fontId="7" fillId="6" borderId="0" xfId="0" applyNumberFormat="1" applyFont="1" applyFill="1" applyAlignment="1">
      <alignment vertical="center"/>
    </xf>
    <xf numFmtId="0" fontId="9" fillId="6" borderId="33" xfId="0" applyFont="1" applyFill="1" applyBorder="1" applyAlignment="1">
      <alignment vertical="center"/>
    </xf>
    <xf numFmtId="0" fontId="10" fillId="5" borderId="33" xfId="0" applyFont="1" applyFill="1" applyBorder="1" applyAlignment="1">
      <alignment vertical="center" wrapText="1"/>
    </xf>
    <xf numFmtId="0" fontId="10" fillId="5" borderId="33" xfId="0" applyFont="1" applyFill="1" applyBorder="1" applyAlignment="1">
      <alignment horizontal="center" vertical="center" wrapText="1"/>
    </xf>
    <xf numFmtId="44" fontId="7" fillId="0" borderId="0" xfId="2" applyFont="1"/>
    <xf numFmtId="0" fontId="9" fillId="5" borderId="0" xfId="0" applyFont="1" applyFill="1" applyAlignment="1">
      <alignment horizontal="center" vertical="center"/>
    </xf>
    <xf numFmtId="183" fontId="7" fillId="6" borderId="0" xfId="2" applyNumberFormat="1" applyFont="1" applyFill="1" applyAlignment="1">
      <alignment vertical="center"/>
    </xf>
    <xf numFmtId="184" fontId="7" fillId="6" borderId="0" xfId="2" applyNumberFormat="1" applyFont="1" applyFill="1" applyAlignment="1">
      <alignment vertical="center"/>
    </xf>
    <xf numFmtId="185" fontId="7" fillId="6" borderId="0" xfId="2" applyNumberFormat="1" applyFont="1" applyFill="1" applyAlignment="1">
      <alignment vertical="center"/>
    </xf>
    <xf numFmtId="169" fontId="7" fillId="6" borderId="0" xfId="0" applyNumberFormat="1" applyFont="1" applyFill="1" applyAlignment="1">
      <alignment vertical="center"/>
    </xf>
    <xf numFmtId="186" fontId="7" fillId="6" borderId="0" xfId="0" applyNumberFormat="1" applyFont="1" applyFill="1" applyAlignment="1">
      <alignment vertical="center"/>
    </xf>
    <xf numFmtId="182" fontId="7" fillId="6" borderId="0" xfId="0" applyNumberFormat="1" applyFont="1" applyFill="1" applyAlignment="1">
      <alignment vertical="center"/>
    </xf>
    <xf numFmtId="181" fontId="7" fillId="6" borderId="0" xfId="0" applyNumberFormat="1" applyFont="1" applyFill="1" applyAlignment="1">
      <alignment vertical="center"/>
    </xf>
    <xf numFmtId="9" fontId="7" fillId="0" borderId="0" xfId="3" applyFont="1"/>
    <xf numFmtId="0" fontId="4" fillId="0" borderId="3" xfId="0" applyFont="1" applyBorder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3" fillId="0" borderId="28" xfId="0" applyFont="1" applyBorder="1"/>
    <xf numFmtId="0" fontId="4" fillId="0" borderId="2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68" fontId="4" fillId="0" borderId="20" xfId="0" applyNumberFormat="1" applyFont="1" applyBorder="1" applyAlignment="1">
      <alignment vertical="center"/>
    </xf>
    <xf numFmtId="168" fontId="4" fillId="0" borderId="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horizontal="right" vertical="center"/>
    </xf>
    <xf numFmtId="179" fontId="4" fillId="0" borderId="9" xfId="0" applyNumberFormat="1" applyFont="1" applyBorder="1" applyAlignment="1">
      <alignment horizontal="right" vertical="center"/>
    </xf>
    <xf numFmtId="169" fontId="4" fillId="0" borderId="20" xfId="0" applyNumberFormat="1" applyFont="1" applyBorder="1" applyAlignment="1">
      <alignment vertical="center"/>
    </xf>
    <xf numFmtId="169" fontId="4" fillId="0" borderId="9" xfId="0" applyNumberFormat="1" applyFont="1" applyBorder="1" applyAlignment="1">
      <alignment vertical="center"/>
    </xf>
    <xf numFmtId="173" fontId="4" fillId="0" borderId="20" xfId="0" applyNumberFormat="1" applyFont="1" applyBorder="1" applyAlignment="1">
      <alignment vertical="center"/>
    </xf>
    <xf numFmtId="173" fontId="4" fillId="0" borderId="9" xfId="0" applyNumberFormat="1" applyFont="1" applyBorder="1" applyAlignment="1">
      <alignment vertical="center"/>
    </xf>
    <xf numFmtId="175" fontId="4" fillId="4" borderId="1" xfId="0" applyNumberFormat="1" applyFont="1" applyFill="1" applyBorder="1" applyAlignment="1">
      <alignment horizontal="right" vertical="center"/>
    </xf>
    <xf numFmtId="175" fontId="4" fillId="4" borderId="3" xfId="0" applyNumberFormat="1" applyFont="1" applyFill="1" applyBorder="1" applyAlignment="1">
      <alignment horizontal="right" vertical="center"/>
    </xf>
    <xf numFmtId="180" fontId="4" fillId="0" borderId="4" xfId="2" applyNumberFormat="1" applyFont="1" applyBorder="1" applyAlignment="1">
      <alignment horizontal="right" vertical="center"/>
    </xf>
    <xf numFmtId="180" fontId="4" fillId="0" borderId="11" xfId="2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175" fontId="4" fillId="4" borderId="1" xfId="2" applyNumberFormat="1" applyFont="1" applyFill="1" applyBorder="1" applyAlignment="1">
      <alignment horizontal="right" vertical="center"/>
    </xf>
    <xf numFmtId="175" fontId="4" fillId="4" borderId="3" xfId="2" applyNumberFormat="1" applyFont="1" applyFill="1" applyBorder="1" applyAlignment="1">
      <alignment horizontal="right" vertical="center"/>
    </xf>
    <xf numFmtId="177" fontId="4" fillId="0" borderId="20" xfId="0" applyNumberFormat="1" applyFont="1" applyBorder="1" applyAlignment="1">
      <alignment vertical="center"/>
    </xf>
    <xf numFmtId="177" fontId="4" fillId="0" borderId="9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79" fontId="4" fillId="0" borderId="19" xfId="0" applyNumberFormat="1" applyFont="1" applyBorder="1" applyAlignment="1">
      <alignment horizontal="right" vertical="center"/>
    </xf>
    <xf numFmtId="179" fontId="4" fillId="0" borderId="4" xfId="0" applyNumberFormat="1" applyFont="1" applyBorder="1" applyAlignment="1">
      <alignment horizontal="right" vertical="center"/>
    </xf>
    <xf numFmtId="179" fontId="4" fillId="0" borderId="24" xfId="0" applyNumberFormat="1" applyFont="1" applyBorder="1" applyAlignment="1">
      <alignment horizontal="right" vertical="center"/>
    </xf>
    <xf numFmtId="179" fontId="4" fillId="0" borderId="11" xfId="0" applyNumberFormat="1" applyFont="1" applyBorder="1" applyAlignment="1">
      <alignment horizontal="right" vertical="center"/>
    </xf>
    <xf numFmtId="187" fontId="4" fillId="4" borderId="19" xfId="0" applyNumberFormat="1" applyFont="1" applyFill="1" applyBorder="1" applyAlignment="1">
      <alignment horizontal="center" vertical="center" wrapText="1"/>
    </xf>
    <xf numFmtId="187" fontId="4" fillId="4" borderId="7" xfId="0" applyNumberFormat="1" applyFont="1" applyFill="1" applyBorder="1" applyAlignment="1">
      <alignment horizontal="center" vertical="center" wrapText="1"/>
    </xf>
    <xf numFmtId="187" fontId="4" fillId="4" borderId="23" xfId="0" applyNumberFormat="1" applyFont="1" applyFill="1" applyBorder="1" applyAlignment="1">
      <alignment horizontal="center" vertical="center" wrapText="1"/>
    </xf>
    <xf numFmtId="187" fontId="4" fillId="4" borderId="17" xfId="0" applyNumberFormat="1" applyFont="1" applyFill="1" applyBorder="1" applyAlignment="1">
      <alignment horizontal="center" vertical="center" wrapText="1"/>
    </xf>
    <xf numFmtId="187" fontId="4" fillId="4" borderId="0" xfId="0" applyNumberFormat="1" applyFont="1" applyFill="1" applyAlignment="1">
      <alignment horizontal="center" vertical="center" wrapText="1"/>
    </xf>
    <xf numFmtId="187" fontId="4" fillId="4" borderId="14" xfId="0" applyNumberFormat="1" applyFont="1" applyFill="1" applyBorder="1" applyAlignment="1">
      <alignment horizontal="center" vertical="center" wrapText="1"/>
    </xf>
    <xf numFmtId="187" fontId="4" fillId="4" borderId="24" xfId="0" applyNumberFormat="1" applyFont="1" applyFill="1" applyBorder="1" applyAlignment="1">
      <alignment horizontal="center" vertical="center" wrapText="1"/>
    </xf>
    <xf numFmtId="187" fontId="4" fillId="4" borderId="12" xfId="0" applyNumberFormat="1" applyFont="1" applyFill="1" applyBorder="1" applyAlignment="1">
      <alignment horizontal="center" vertical="center" wrapText="1"/>
    </xf>
    <xf numFmtId="187" fontId="4" fillId="4" borderId="13" xfId="0" applyNumberFormat="1" applyFont="1" applyFill="1" applyBorder="1" applyAlignment="1">
      <alignment horizontal="center" vertical="center" wrapText="1"/>
    </xf>
    <xf numFmtId="164" fontId="4" fillId="4" borderId="19" xfId="0" applyNumberFormat="1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 wrapText="1"/>
    </xf>
    <xf numFmtId="164" fontId="4" fillId="4" borderId="23" xfId="0" applyNumberFormat="1" applyFont="1" applyFill="1" applyBorder="1" applyAlignment="1">
      <alignment horizontal="center" vertical="center" wrapText="1"/>
    </xf>
    <xf numFmtId="164" fontId="4" fillId="4" borderId="17" xfId="0" applyNumberFormat="1" applyFont="1" applyFill="1" applyBorder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 wrapText="1"/>
    </xf>
    <xf numFmtId="164" fontId="4" fillId="4" borderId="14" xfId="0" applyNumberFormat="1" applyFont="1" applyFill="1" applyBorder="1" applyAlignment="1">
      <alignment horizontal="center" vertical="center" wrapText="1"/>
    </xf>
    <xf numFmtId="164" fontId="4" fillId="4" borderId="24" xfId="0" applyNumberFormat="1" applyFont="1" applyFill="1" applyBorder="1" applyAlignment="1">
      <alignment horizontal="center" vertical="center" wrapText="1"/>
    </xf>
    <xf numFmtId="164" fontId="4" fillId="4" borderId="12" xfId="0" applyNumberFormat="1" applyFont="1" applyFill="1" applyBorder="1" applyAlignment="1">
      <alignment horizontal="center" vertical="center" wrapText="1"/>
    </xf>
    <xf numFmtId="164" fontId="4" fillId="4" borderId="13" xfId="0" applyNumberFormat="1" applyFont="1" applyFill="1" applyBorder="1" applyAlignment="1">
      <alignment horizontal="center" vertical="center" wrapText="1"/>
    </xf>
    <xf numFmtId="164" fontId="4" fillId="0" borderId="20" xfId="0" applyNumberFormat="1" applyFont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7" fillId="0" borderId="30" xfId="0" applyFont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11" fillId="7" borderId="0" xfId="0" applyFont="1" applyFill="1" applyAlignment="1">
      <alignment horizontal="center" vertical="center" wrapText="1"/>
    </xf>
  </cellXfs>
  <cellStyles count="11">
    <cellStyle name="Ezres" xfId="1" builtinId="3"/>
    <cellStyle name="Ezres 2" xfId="7"/>
    <cellStyle name="Ezres 3" xfId="5"/>
    <cellStyle name="Ezres 4" xfId="4"/>
    <cellStyle name="Normál" xfId="0" builtinId="0"/>
    <cellStyle name="Normál 2 2 2 2 2 3" xfId="9"/>
    <cellStyle name="Pénznem" xfId="2" builtinId="4"/>
    <cellStyle name="Pénznem 2" xfId="6"/>
    <cellStyle name="Pénznem 3" xfId="8"/>
    <cellStyle name="Százalék" xfId="3" builtinId="5"/>
    <cellStyle name="Százalék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tabSelected="1" view="pageBreakPreview" zoomScaleNormal="100" zoomScaleSheetLayoutView="100" workbookViewId="0">
      <selection activeCell="N10" sqref="N10"/>
    </sheetView>
  </sheetViews>
  <sheetFormatPr defaultColWidth="9.140625" defaultRowHeight="15" x14ac:dyDescent="0.25"/>
  <cols>
    <col min="1" max="1" width="12.42578125" style="1" customWidth="1"/>
    <col min="2" max="2" width="12.5703125" style="1" customWidth="1"/>
    <col min="3" max="6" width="9.140625" style="1"/>
    <col min="7" max="8" width="11.5703125" style="1" bestFit="1" customWidth="1"/>
    <col min="9" max="10" width="9.140625" style="1"/>
    <col min="11" max="11" width="11.42578125" style="1" bestFit="1" customWidth="1"/>
    <col min="12" max="12" width="10.85546875" style="1" bestFit="1" customWidth="1"/>
    <col min="13" max="13" width="10.140625" style="1" customWidth="1"/>
    <col min="14" max="15" width="12.28515625" style="1" customWidth="1"/>
    <col min="16" max="17" width="2.85546875" style="1" customWidth="1"/>
    <col min="18" max="18" width="4" style="1" customWidth="1"/>
    <col min="19" max="19" width="4.140625" style="1" customWidth="1"/>
    <col min="20" max="21" width="3.28515625" style="1" customWidth="1"/>
    <col min="22" max="22" width="4" style="1" customWidth="1"/>
    <col min="23" max="23" width="2.5703125" style="1" customWidth="1"/>
    <col min="24" max="24" width="6.7109375" style="1" customWidth="1"/>
    <col min="25" max="25" width="3.28515625" style="1" customWidth="1"/>
    <col min="26" max="28" width="4.28515625" style="1" customWidth="1"/>
    <col min="29" max="16384" width="9.140625" style="1"/>
  </cols>
  <sheetData>
    <row r="1" spans="1:28" ht="18.75" x14ac:dyDescent="0.3">
      <c r="A1" s="138" t="str">
        <f>'havi adatok'!$A$15</f>
        <v>2025.08.28-ig igazolt számlák alapján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</row>
    <row r="2" spans="1:28" ht="15" customHeight="1" x14ac:dyDescent="0.25">
      <c r="A2" s="139" t="s">
        <v>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</row>
    <row r="3" spans="1:28" ht="15.75" customHeight="1" thickBot="1" x14ac:dyDescent="0.3">
      <c r="A3" s="140" t="s">
        <v>52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</row>
    <row r="4" spans="1:28" ht="15.75" thickBot="1" x14ac:dyDescent="0.3">
      <c r="A4" s="141" t="s">
        <v>1</v>
      </c>
      <c r="B4" s="141" t="s">
        <v>2</v>
      </c>
      <c r="C4" s="145" t="s">
        <v>3</v>
      </c>
      <c r="D4" s="146"/>
      <c r="E4" s="128" t="s">
        <v>4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7"/>
      <c r="Z4" s="128" t="s">
        <v>5</v>
      </c>
      <c r="AA4" s="126"/>
      <c r="AB4" s="127"/>
    </row>
    <row r="5" spans="1:28" ht="15.75" thickBot="1" x14ac:dyDescent="0.3">
      <c r="A5" s="142"/>
      <c r="B5" s="142"/>
      <c r="C5" s="147"/>
      <c r="D5" s="148"/>
      <c r="E5" s="128" t="s">
        <v>6</v>
      </c>
      <c r="F5" s="126"/>
      <c r="G5" s="126"/>
      <c r="H5" s="127"/>
      <c r="I5" s="128" t="s">
        <v>7</v>
      </c>
      <c r="J5" s="126"/>
      <c r="K5" s="126"/>
      <c r="L5" s="127"/>
      <c r="M5" s="126" t="s">
        <v>8</v>
      </c>
      <c r="N5" s="126"/>
      <c r="O5" s="127"/>
      <c r="P5" s="128" t="s">
        <v>57</v>
      </c>
      <c r="Q5" s="126"/>
      <c r="R5" s="126"/>
      <c r="S5" s="126"/>
      <c r="T5" s="127"/>
      <c r="U5" s="128" t="s">
        <v>58</v>
      </c>
      <c r="V5" s="126"/>
      <c r="W5" s="126"/>
      <c r="X5" s="126"/>
      <c r="Y5" s="127"/>
      <c r="Z5" s="129" t="s">
        <v>9</v>
      </c>
      <c r="AA5" s="129"/>
      <c r="AB5" s="130"/>
    </row>
    <row r="6" spans="1:28" ht="38.25" customHeight="1" thickBot="1" x14ac:dyDescent="0.3">
      <c r="A6" s="143"/>
      <c r="B6" s="144"/>
      <c r="C6" s="149"/>
      <c r="D6" s="150"/>
      <c r="E6" s="128" t="s">
        <v>10</v>
      </c>
      <c r="F6" s="127"/>
      <c r="G6" s="56" t="s">
        <v>44</v>
      </c>
      <c r="H6" s="56" t="s">
        <v>11</v>
      </c>
      <c r="I6" s="128" t="s">
        <v>10</v>
      </c>
      <c r="J6" s="127"/>
      <c r="K6" s="56" t="s">
        <v>51</v>
      </c>
      <c r="L6" s="3" t="s">
        <v>11</v>
      </c>
      <c r="M6" s="4" t="s">
        <v>10</v>
      </c>
      <c r="N6" s="56" t="s">
        <v>51</v>
      </c>
      <c r="O6" s="3" t="s">
        <v>11</v>
      </c>
      <c r="P6" s="135" t="s">
        <v>10</v>
      </c>
      <c r="Q6" s="136"/>
      <c r="R6" s="137"/>
      <c r="S6" s="135" t="s">
        <v>11</v>
      </c>
      <c r="T6" s="137"/>
      <c r="U6" s="135" t="s">
        <v>10</v>
      </c>
      <c r="V6" s="136"/>
      <c r="W6" s="137"/>
      <c r="X6" s="135" t="s">
        <v>11</v>
      </c>
      <c r="Y6" s="137"/>
      <c r="Z6" s="131"/>
      <c r="AA6" s="131"/>
      <c r="AB6" s="132"/>
    </row>
    <row r="7" spans="1:28" ht="15.75" thickBot="1" x14ac:dyDescent="0.3">
      <c r="A7" s="122" t="s">
        <v>12</v>
      </c>
      <c r="B7" s="5"/>
      <c r="C7" s="124">
        <v>15</v>
      </c>
      <c r="D7" s="125"/>
      <c r="E7" s="79">
        <v>100</v>
      </c>
      <c r="F7" s="80"/>
      <c r="G7" s="36">
        <f>'havi adatok'!$I$36</f>
        <v>105.61373898868166</v>
      </c>
      <c r="H7" s="6">
        <f>G7*E7</f>
        <v>10561.373898868165</v>
      </c>
      <c r="I7" s="81">
        <v>1</v>
      </c>
      <c r="J7" s="82"/>
      <c r="K7" s="35">
        <f>'havi adatok'!$I$39</f>
        <v>814.02179326582052</v>
      </c>
      <c r="L7" s="6">
        <f>I7*K7</f>
        <v>814.02179326582052</v>
      </c>
      <c r="M7" s="7">
        <v>1</v>
      </c>
      <c r="N7" s="35">
        <f>'havi adatok'!$I$40</f>
        <v>1328.6462805941428</v>
      </c>
      <c r="O7" s="6">
        <f>N7*M7</f>
        <v>1328.6462805941428</v>
      </c>
      <c r="P7" s="99">
        <f>'havi adatok'!$I$37/34.8</f>
        <v>360.59546098669881</v>
      </c>
      <c r="Q7" s="100"/>
      <c r="R7" s="100"/>
      <c r="S7" s="100"/>
      <c r="T7" s="101"/>
      <c r="U7" s="108">
        <f>'havi adatok'!$I$38</f>
        <v>29378.63995857328</v>
      </c>
      <c r="V7" s="109"/>
      <c r="W7" s="109"/>
      <c r="X7" s="109"/>
      <c r="Y7" s="110"/>
      <c r="Z7" s="131"/>
      <c r="AA7" s="131"/>
      <c r="AB7" s="132"/>
    </row>
    <row r="8" spans="1:28" ht="15.75" thickBot="1" x14ac:dyDescent="0.3">
      <c r="A8" s="123"/>
      <c r="B8" s="5"/>
      <c r="C8" s="120">
        <v>25</v>
      </c>
      <c r="D8" s="121"/>
      <c r="E8" s="79">
        <v>160</v>
      </c>
      <c r="F8" s="80"/>
      <c r="G8" s="36">
        <f>'havi adatok'!$I$36</f>
        <v>105.61373898868166</v>
      </c>
      <c r="H8" s="6">
        <f t="shared" ref="H8:H12" si="0">G8*E8</f>
        <v>16898.198238189067</v>
      </c>
      <c r="I8" s="81">
        <v>1.5</v>
      </c>
      <c r="J8" s="82"/>
      <c r="K8" s="35">
        <f t="shared" ref="K8:K15" si="1">$K$7</f>
        <v>814.02179326582052</v>
      </c>
      <c r="L8" s="6">
        <f t="shared" ref="L8:L27" si="2">I8*K8</f>
        <v>1221.0326898987307</v>
      </c>
      <c r="M8" s="7">
        <v>1.5</v>
      </c>
      <c r="N8" s="35">
        <f t="shared" ref="N8:N15" si="3">$N$7</f>
        <v>1328.6462805941428</v>
      </c>
      <c r="O8" s="6">
        <f t="shared" ref="O8:O12" si="4">N8*M8</f>
        <v>1992.9694208912142</v>
      </c>
      <c r="P8" s="102"/>
      <c r="Q8" s="103"/>
      <c r="R8" s="103"/>
      <c r="S8" s="103"/>
      <c r="T8" s="104"/>
      <c r="U8" s="111"/>
      <c r="V8" s="112"/>
      <c r="W8" s="112"/>
      <c r="X8" s="112"/>
      <c r="Y8" s="113"/>
      <c r="Z8" s="131"/>
      <c r="AA8" s="131"/>
      <c r="AB8" s="132"/>
    </row>
    <row r="9" spans="1:28" ht="15.75" thickBot="1" x14ac:dyDescent="0.3">
      <c r="A9" s="122" t="s">
        <v>13</v>
      </c>
      <c r="B9" s="5"/>
      <c r="C9" s="120">
        <v>15</v>
      </c>
      <c r="D9" s="121"/>
      <c r="E9" s="79">
        <v>240</v>
      </c>
      <c r="F9" s="80"/>
      <c r="G9" s="36">
        <f>'havi adatok'!$I$36</f>
        <v>105.61373898868166</v>
      </c>
      <c r="H9" s="6">
        <f t="shared" si="0"/>
        <v>25347.297357283598</v>
      </c>
      <c r="I9" s="81">
        <v>3</v>
      </c>
      <c r="J9" s="82"/>
      <c r="K9" s="35">
        <f t="shared" si="1"/>
        <v>814.02179326582052</v>
      </c>
      <c r="L9" s="6">
        <f t="shared" si="2"/>
        <v>2442.0653797974614</v>
      </c>
      <c r="M9" s="7">
        <v>3</v>
      </c>
      <c r="N9" s="35">
        <f t="shared" si="3"/>
        <v>1328.6462805941428</v>
      </c>
      <c r="O9" s="6">
        <f t="shared" si="4"/>
        <v>3985.9388417824284</v>
      </c>
      <c r="P9" s="102"/>
      <c r="Q9" s="103"/>
      <c r="R9" s="103"/>
      <c r="S9" s="103"/>
      <c r="T9" s="104"/>
      <c r="U9" s="111"/>
      <c r="V9" s="112"/>
      <c r="W9" s="112"/>
      <c r="X9" s="112"/>
      <c r="Y9" s="113"/>
      <c r="Z9" s="131"/>
      <c r="AA9" s="131"/>
      <c r="AB9" s="132"/>
    </row>
    <row r="10" spans="1:28" ht="15.75" thickBot="1" x14ac:dyDescent="0.3">
      <c r="A10" s="123"/>
      <c r="B10" s="5"/>
      <c r="C10" s="120">
        <v>25</v>
      </c>
      <c r="D10" s="121"/>
      <c r="E10" s="79">
        <v>300</v>
      </c>
      <c r="F10" s="80"/>
      <c r="G10" s="36">
        <f>'havi adatok'!$I$36</f>
        <v>105.61373898868166</v>
      </c>
      <c r="H10" s="6">
        <f t="shared" si="0"/>
        <v>31684.121696604499</v>
      </c>
      <c r="I10" s="81">
        <v>5</v>
      </c>
      <c r="J10" s="82"/>
      <c r="K10" s="35">
        <f t="shared" si="1"/>
        <v>814.02179326582052</v>
      </c>
      <c r="L10" s="6">
        <f t="shared" si="2"/>
        <v>4070.1089663291027</v>
      </c>
      <c r="M10" s="7">
        <v>5</v>
      </c>
      <c r="N10" s="35">
        <f t="shared" si="3"/>
        <v>1328.6462805941428</v>
      </c>
      <c r="O10" s="6">
        <f t="shared" si="4"/>
        <v>6643.231402970714</v>
      </c>
      <c r="P10" s="105"/>
      <c r="Q10" s="106"/>
      <c r="R10" s="106"/>
      <c r="S10" s="106"/>
      <c r="T10" s="107"/>
      <c r="U10" s="114"/>
      <c r="V10" s="115"/>
      <c r="W10" s="115"/>
      <c r="X10" s="115"/>
      <c r="Y10" s="116"/>
      <c r="Z10" s="131"/>
      <c r="AA10" s="131"/>
      <c r="AB10" s="132"/>
    </row>
    <row r="11" spans="1:28" ht="15.75" thickBot="1" x14ac:dyDescent="0.3">
      <c r="A11" s="122" t="s">
        <v>14</v>
      </c>
      <c r="B11" s="5"/>
      <c r="C11" s="120">
        <v>15</v>
      </c>
      <c r="D11" s="121"/>
      <c r="E11" s="79">
        <v>10</v>
      </c>
      <c r="F11" s="80"/>
      <c r="G11" s="36">
        <f>'havi adatok'!$I$36</f>
        <v>105.61373898868166</v>
      </c>
      <c r="H11" s="6">
        <f t="shared" si="0"/>
        <v>1056.1373898868167</v>
      </c>
      <c r="I11" s="81">
        <v>0</v>
      </c>
      <c r="J11" s="82"/>
      <c r="K11" s="35">
        <f t="shared" si="1"/>
        <v>814.02179326582052</v>
      </c>
      <c r="L11" s="6">
        <f t="shared" si="2"/>
        <v>0</v>
      </c>
      <c r="M11" s="7">
        <v>0</v>
      </c>
      <c r="N11" s="35">
        <f t="shared" si="3"/>
        <v>1328.6462805941428</v>
      </c>
      <c r="O11" s="6">
        <f t="shared" si="4"/>
        <v>0</v>
      </c>
      <c r="P11" s="117"/>
      <c r="Q11" s="118"/>
      <c r="R11" s="117"/>
      <c r="S11" s="119"/>
      <c r="T11" s="118"/>
      <c r="U11" s="117"/>
      <c r="V11" s="118"/>
      <c r="W11" s="117"/>
      <c r="X11" s="119"/>
      <c r="Y11" s="118"/>
      <c r="Z11" s="131"/>
      <c r="AA11" s="131"/>
      <c r="AB11" s="132"/>
    </row>
    <row r="12" spans="1:28" ht="15.75" thickBot="1" x14ac:dyDescent="0.3">
      <c r="A12" s="123"/>
      <c r="B12" s="5"/>
      <c r="C12" s="120">
        <v>25</v>
      </c>
      <c r="D12" s="121"/>
      <c r="E12" s="79">
        <v>10</v>
      </c>
      <c r="F12" s="80"/>
      <c r="G12" s="36">
        <f>'havi adatok'!$I$36</f>
        <v>105.61373898868166</v>
      </c>
      <c r="H12" s="6">
        <f t="shared" si="0"/>
        <v>1056.1373898868167</v>
      </c>
      <c r="I12" s="81">
        <v>0</v>
      </c>
      <c r="J12" s="82"/>
      <c r="K12" s="35">
        <f t="shared" si="1"/>
        <v>814.02179326582052</v>
      </c>
      <c r="L12" s="6">
        <f t="shared" si="2"/>
        <v>0</v>
      </c>
      <c r="M12" s="7">
        <v>0</v>
      </c>
      <c r="N12" s="35">
        <f t="shared" si="3"/>
        <v>1328.6462805941428</v>
      </c>
      <c r="O12" s="6">
        <f t="shared" si="4"/>
        <v>0</v>
      </c>
      <c r="P12" s="117"/>
      <c r="Q12" s="118"/>
      <c r="R12" s="117"/>
      <c r="S12" s="119"/>
      <c r="T12" s="118"/>
      <c r="U12" s="117"/>
      <c r="V12" s="118"/>
      <c r="W12" s="117"/>
      <c r="X12" s="119"/>
      <c r="Y12" s="118"/>
      <c r="Z12" s="131"/>
      <c r="AA12" s="131"/>
      <c r="AB12" s="132"/>
    </row>
    <row r="13" spans="1:28" ht="15.75" thickBot="1" x14ac:dyDescent="0.3">
      <c r="A13" s="72" t="s">
        <v>15</v>
      </c>
      <c r="B13" s="8" t="s">
        <v>16</v>
      </c>
      <c r="C13" s="58"/>
      <c r="D13" s="62"/>
      <c r="E13" s="75">
        <v>1.8</v>
      </c>
      <c r="F13" s="76"/>
      <c r="G13" s="36">
        <f>'havi adatok'!$I$36</f>
        <v>105.61373898868166</v>
      </c>
      <c r="H13" s="9">
        <f>E13*G13</f>
        <v>190.10473017962698</v>
      </c>
      <c r="I13" s="77">
        <v>2</v>
      </c>
      <c r="J13" s="78"/>
      <c r="K13" s="35">
        <f t="shared" si="1"/>
        <v>814.02179326582052</v>
      </c>
      <c r="L13" s="10">
        <f t="shared" si="2"/>
        <v>1628.043586531641</v>
      </c>
      <c r="M13" s="11">
        <v>2</v>
      </c>
      <c r="N13" s="35">
        <f t="shared" si="3"/>
        <v>1328.6462805941428</v>
      </c>
      <c r="O13" s="12">
        <f>N13*M13</f>
        <v>2657.2925611882856</v>
      </c>
      <c r="P13" s="99">
        <f>'havi adatok'!$I$37/34.8</f>
        <v>360.59546098669881</v>
      </c>
      <c r="Q13" s="100"/>
      <c r="R13" s="100"/>
      <c r="S13" s="100"/>
      <c r="T13" s="101"/>
      <c r="U13" s="108">
        <f>'havi adatok'!$I$38</f>
        <v>29378.63995857328</v>
      </c>
      <c r="V13" s="109"/>
      <c r="W13" s="109"/>
      <c r="X13" s="109"/>
      <c r="Y13" s="110"/>
      <c r="Z13" s="131"/>
      <c r="AA13" s="131"/>
      <c r="AB13" s="132"/>
    </row>
    <row r="14" spans="1:28" ht="15.75" thickBot="1" x14ac:dyDescent="0.3">
      <c r="A14" s="73"/>
      <c r="B14" s="8" t="s">
        <v>17</v>
      </c>
      <c r="C14" s="58"/>
      <c r="D14" s="62"/>
      <c r="E14" s="75">
        <v>1.8</v>
      </c>
      <c r="F14" s="76"/>
      <c r="G14" s="36">
        <f>'havi adatok'!$I$36</f>
        <v>105.61373898868166</v>
      </c>
      <c r="H14" s="9">
        <f t="shared" ref="H14:H26" si="5">E14*G14</f>
        <v>190.10473017962698</v>
      </c>
      <c r="I14" s="77">
        <v>2</v>
      </c>
      <c r="J14" s="78"/>
      <c r="K14" s="35">
        <f t="shared" si="1"/>
        <v>814.02179326582052</v>
      </c>
      <c r="L14" s="10">
        <f t="shared" si="2"/>
        <v>1628.043586531641</v>
      </c>
      <c r="M14" s="11">
        <v>2</v>
      </c>
      <c r="N14" s="35">
        <f t="shared" si="3"/>
        <v>1328.6462805941428</v>
      </c>
      <c r="O14" s="12">
        <f t="shared" ref="O14:O27" si="6">N14*M14</f>
        <v>2657.2925611882856</v>
      </c>
      <c r="P14" s="102"/>
      <c r="Q14" s="103"/>
      <c r="R14" s="103"/>
      <c r="S14" s="103"/>
      <c r="T14" s="104"/>
      <c r="U14" s="111"/>
      <c r="V14" s="112"/>
      <c r="W14" s="112"/>
      <c r="X14" s="112"/>
      <c r="Y14" s="113"/>
      <c r="Z14" s="131"/>
      <c r="AA14" s="131"/>
      <c r="AB14" s="132"/>
    </row>
    <row r="15" spans="1:28" ht="15.75" thickBot="1" x14ac:dyDescent="0.3">
      <c r="A15" s="73"/>
      <c r="B15" s="8" t="s">
        <v>18</v>
      </c>
      <c r="C15" s="58"/>
      <c r="D15" s="62"/>
      <c r="E15" s="75">
        <v>1.8</v>
      </c>
      <c r="F15" s="76"/>
      <c r="G15" s="36">
        <f>'havi adatok'!$I$36</f>
        <v>105.61373898868166</v>
      </c>
      <c r="H15" s="9">
        <f t="shared" si="5"/>
        <v>190.10473017962698</v>
      </c>
      <c r="I15" s="77">
        <v>2</v>
      </c>
      <c r="J15" s="78"/>
      <c r="K15" s="35">
        <f t="shared" si="1"/>
        <v>814.02179326582052</v>
      </c>
      <c r="L15" s="10">
        <f t="shared" si="2"/>
        <v>1628.043586531641</v>
      </c>
      <c r="M15" s="11">
        <v>2</v>
      </c>
      <c r="N15" s="35">
        <f t="shared" si="3"/>
        <v>1328.6462805941428</v>
      </c>
      <c r="O15" s="12">
        <f t="shared" si="6"/>
        <v>2657.2925611882856</v>
      </c>
      <c r="P15" s="102"/>
      <c r="Q15" s="103"/>
      <c r="R15" s="103"/>
      <c r="S15" s="103"/>
      <c r="T15" s="104"/>
      <c r="U15" s="111"/>
      <c r="V15" s="112"/>
      <c r="W15" s="112"/>
      <c r="X15" s="112"/>
      <c r="Y15" s="113"/>
      <c r="Z15" s="131"/>
      <c r="AA15" s="131"/>
      <c r="AB15" s="132"/>
    </row>
    <row r="16" spans="1:28" ht="15.75" thickBot="1" x14ac:dyDescent="0.3">
      <c r="A16" s="73"/>
      <c r="B16" s="93" t="s">
        <v>19</v>
      </c>
      <c r="C16" s="58"/>
      <c r="D16" s="62"/>
      <c r="E16" s="75">
        <v>1.8</v>
      </c>
      <c r="F16" s="76"/>
      <c r="G16" s="36">
        <f>'havi adatok'!$I$36</f>
        <v>105.61373898868166</v>
      </c>
      <c r="H16" s="9">
        <f t="shared" si="5"/>
        <v>190.10473017962698</v>
      </c>
      <c r="I16" s="95">
        <v>2</v>
      </c>
      <c r="J16" s="96"/>
      <c r="K16" s="83">
        <f t="shared" ref="K16:K17" si="7">$K$8</f>
        <v>814.02179326582052</v>
      </c>
      <c r="L16" s="85">
        <f>K16*I16</f>
        <v>1628.043586531641</v>
      </c>
      <c r="M16" s="87">
        <v>2</v>
      </c>
      <c r="N16" s="89">
        <f t="shared" ref="N16:N17" si="8">$N$15</f>
        <v>1328.6462805941428</v>
      </c>
      <c r="O16" s="85">
        <f t="shared" si="6"/>
        <v>2657.2925611882856</v>
      </c>
      <c r="P16" s="102"/>
      <c r="Q16" s="103"/>
      <c r="R16" s="103"/>
      <c r="S16" s="103"/>
      <c r="T16" s="104"/>
      <c r="U16" s="111"/>
      <c r="V16" s="112"/>
      <c r="W16" s="112"/>
      <c r="X16" s="112"/>
      <c r="Y16" s="113"/>
      <c r="Z16" s="131"/>
      <c r="AA16" s="131"/>
      <c r="AB16" s="132"/>
    </row>
    <row r="17" spans="1:28" ht="26.25" customHeight="1" thickBot="1" x14ac:dyDescent="0.3">
      <c r="A17" s="73"/>
      <c r="B17" s="94"/>
      <c r="C17" s="58"/>
      <c r="D17" s="62"/>
      <c r="E17" s="91">
        <v>70</v>
      </c>
      <c r="F17" s="92"/>
      <c r="G17" s="36">
        <f>'havi adatok'!$I$36</f>
        <v>105.61373898868166</v>
      </c>
      <c r="H17" s="13">
        <f t="shared" si="5"/>
        <v>7392.9617292077164</v>
      </c>
      <c r="I17" s="97"/>
      <c r="J17" s="98"/>
      <c r="K17" s="84"/>
      <c r="L17" s="86"/>
      <c r="M17" s="88"/>
      <c r="N17" s="90"/>
      <c r="O17" s="86">
        <f t="shared" si="6"/>
        <v>0</v>
      </c>
      <c r="P17" s="102"/>
      <c r="Q17" s="103"/>
      <c r="R17" s="103"/>
      <c r="S17" s="103"/>
      <c r="T17" s="104"/>
      <c r="U17" s="111"/>
      <c r="V17" s="112"/>
      <c r="W17" s="112"/>
      <c r="X17" s="112"/>
      <c r="Y17" s="113"/>
      <c r="Z17" s="131"/>
      <c r="AA17" s="131"/>
      <c r="AB17" s="132"/>
    </row>
    <row r="18" spans="1:28" ht="26.25" thickBot="1" x14ac:dyDescent="0.3">
      <c r="A18" s="74"/>
      <c r="B18" s="14" t="s">
        <v>20</v>
      </c>
      <c r="C18" s="58"/>
      <c r="D18" s="62"/>
      <c r="E18" s="75">
        <v>1.8</v>
      </c>
      <c r="F18" s="76"/>
      <c r="G18" s="36">
        <f>'havi adatok'!$I$36</f>
        <v>105.61373898868166</v>
      </c>
      <c r="H18" s="9">
        <f t="shared" si="5"/>
        <v>190.10473017962698</v>
      </c>
      <c r="I18" s="77">
        <v>2</v>
      </c>
      <c r="J18" s="78"/>
      <c r="K18" s="35">
        <f>$K$8</f>
        <v>814.02179326582052</v>
      </c>
      <c r="L18" s="10">
        <f t="shared" si="2"/>
        <v>1628.043586531641</v>
      </c>
      <c r="M18" s="11">
        <v>2</v>
      </c>
      <c r="N18" s="35">
        <f t="shared" ref="N18:N27" si="9">$N$15</f>
        <v>1328.6462805941428</v>
      </c>
      <c r="O18" s="12">
        <f t="shared" si="6"/>
        <v>2657.2925611882856</v>
      </c>
      <c r="P18" s="102"/>
      <c r="Q18" s="103"/>
      <c r="R18" s="103"/>
      <c r="S18" s="103"/>
      <c r="T18" s="104"/>
      <c r="U18" s="111"/>
      <c r="V18" s="112"/>
      <c r="W18" s="112"/>
      <c r="X18" s="112"/>
      <c r="Y18" s="113"/>
      <c r="Z18" s="131"/>
      <c r="AA18" s="131"/>
      <c r="AB18" s="132"/>
    </row>
    <row r="19" spans="1:28" ht="15.75" thickBot="1" x14ac:dyDescent="0.3">
      <c r="A19" s="72" t="s">
        <v>21</v>
      </c>
      <c r="B19" s="8" t="s">
        <v>22</v>
      </c>
      <c r="C19" s="58"/>
      <c r="D19" s="62"/>
      <c r="E19" s="75">
        <v>1</v>
      </c>
      <c r="F19" s="76"/>
      <c r="G19" s="36">
        <f>'havi adatok'!$I$36</f>
        <v>105.61373898868166</v>
      </c>
      <c r="H19" s="9">
        <f t="shared" si="5"/>
        <v>105.61373898868166</v>
      </c>
      <c r="I19" s="77">
        <v>1</v>
      </c>
      <c r="J19" s="78"/>
      <c r="K19" s="35">
        <f t="shared" ref="K19:K27" si="10">$K$8</f>
        <v>814.02179326582052</v>
      </c>
      <c r="L19" s="10">
        <f t="shared" si="2"/>
        <v>814.02179326582052</v>
      </c>
      <c r="M19" s="11">
        <v>1</v>
      </c>
      <c r="N19" s="35">
        <f t="shared" si="9"/>
        <v>1328.6462805941428</v>
      </c>
      <c r="O19" s="12">
        <f t="shared" si="6"/>
        <v>1328.6462805941428</v>
      </c>
      <c r="P19" s="102"/>
      <c r="Q19" s="103"/>
      <c r="R19" s="103"/>
      <c r="S19" s="103"/>
      <c r="T19" s="104"/>
      <c r="U19" s="111"/>
      <c r="V19" s="112"/>
      <c r="W19" s="112"/>
      <c r="X19" s="112"/>
      <c r="Y19" s="113"/>
      <c r="Z19" s="131"/>
      <c r="AA19" s="131"/>
      <c r="AB19" s="132"/>
    </row>
    <row r="20" spans="1:28" ht="15.75" thickBot="1" x14ac:dyDescent="0.3">
      <c r="A20" s="73"/>
      <c r="B20" s="8" t="s">
        <v>23</v>
      </c>
      <c r="C20" s="58"/>
      <c r="D20" s="62"/>
      <c r="E20" s="75">
        <v>1</v>
      </c>
      <c r="F20" s="76"/>
      <c r="G20" s="36">
        <f>'havi adatok'!$I$36</f>
        <v>105.61373898868166</v>
      </c>
      <c r="H20" s="9">
        <f t="shared" si="5"/>
        <v>105.61373898868166</v>
      </c>
      <c r="I20" s="77">
        <v>1</v>
      </c>
      <c r="J20" s="78"/>
      <c r="K20" s="35">
        <f t="shared" si="10"/>
        <v>814.02179326582052</v>
      </c>
      <c r="L20" s="10">
        <f t="shared" si="2"/>
        <v>814.02179326582052</v>
      </c>
      <c r="M20" s="11">
        <v>1</v>
      </c>
      <c r="N20" s="35">
        <f t="shared" si="9"/>
        <v>1328.6462805941428</v>
      </c>
      <c r="O20" s="12">
        <f t="shared" si="6"/>
        <v>1328.6462805941428</v>
      </c>
      <c r="P20" s="102"/>
      <c r="Q20" s="103"/>
      <c r="R20" s="103"/>
      <c r="S20" s="103"/>
      <c r="T20" s="104"/>
      <c r="U20" s="111"/>
      <c r="V20" s="112"/>
      <c r="W20" s="112"/>
      <c r="X20" s="112"/>
      <c r="Y20" s="113"/>
      <c r="Z20" s="131"/>
      <c r="AA20" s="131"/>
      <c r="AB20" s="132"/>
    </row>
    <row r="21" spans="1:28" ht="15.75" thickBot="1" x14ac:dyDescent="0.3">
      <c r="A21" s="73"/>
      <c r="B21" s="8" t="s">
        <v>24</v>
      </c>
      <c r="C21" s="58"/>
      <c r="D21" s="62"/>
      <c r="E21" s="75">
        <v>1</v>
      </c>
      <c r="F21" s="76"/>
      <c r="G21" s="36">
        <f>'havi adatok'!$I$36</f>
        <v>105.61373898868166</v>
      </c>
      <c r="H21" s="9">
        <f t="shared" si="5"/>
        <v>105.61373898868166</v>
      </c>
      <c r="I21" s="77">
        <v>1</v>
      </c>
      <c r="J21" s="78"/>
      <c r="K21" s="35">
        <f t="shared" si="10"/>
        <v>814.02179326582052</v>
      </c>
      <c r="L21" s="10">
        <f t="shared" si="2"/>
        <v>814.02179326582052</v>
      </c>
      <c r="M21" s="11">
        <v>1</v>
      </c>
      <c r="N21" s="35">
        <f t="shared" si="9"/>
        <v>1328.6462805941428</v>
      </c>
      <c r="O21" s="12">
        <f t="shared" si="6"/>
        <v>1328.6462805941428</v>
      </c>
      <c r="P21" s="102"/>
      <c r="Q21" s="103"/>
      <c r="R21" s="103"/>
      <c r="S21" s="103"/>
      <c r="T21" s="104"/>
      <c r="U21" s="111"/>
      <c r="V21" s="112"/>
      <c r="W21" s="112"/>
      <c r="X21" s="112"/>
      <c r="Y21" s="113"/>
      <c r="Z21" s="131"/>
      <c r="AA21" s="131"/>
      <c r="AB21" s="132"/>
    </row>
    <row r="22" spans="1:28" ht="15.75" thickBot="1" x14ac:dyDescent="0.3">
      <c r="A22" s="73"/>
      <c r="B22" s="8" t="s">
        <v>25</v>
      </c>
      <c r="C22" s="58"/>
      <c r="D22" s="62"/>
      <c r="E22" s="75">
        <v>1</v>
      </c>
      <c r="F22" s="76"/>
      <c r="G22" s="36">
        <f>'havi adatok'!$I$36</f>
        <v>105.61373898868166</v>
      </c>
      <c r="H22" s="9">
        <f t="shared" si="5"/>
        <v>105.61373898868166</v>
      </c>
      <c r="I22" s="77">
        <v>1</v>
      </c>
      <c r="J22" s="78"/>
      <c r="K22" s="35">
        <f t="shared" si="10"/>
        <v>814.02179326582052</v>
      </c>
      <c r="L22" s="10">
        <f t="shared" si="2"/>
        <v>814.02179326582052</v>
      </c>
      <c r="M22" s="11">
        <v>1</v>
      </c>
      <c r="N22" s="35">
        <f t="shared" si="9"/>
        <v>1328.6462805941428</v>
      </c>
      <c r="O22" s="12">
        <f t="shared" si="6"/>
        <v>1328.6462805941428</v>
      </c>
      <c r="P22" s="102"/>
      <c r="Q22" s="103"/>
      <c r="R22" s="103"/>
      <c r="S22" s="103"/>
      <c r="T22" s="104"/>
      <c r="U22" s="111"/>
      <c r="V22" s="112"/>
      <c r="W22" s="112"/>
      <c r="X22" s="112"/>
      <c r="Y22" s="113"/>
      <c r="Z22" s="131"/>
      <c r="AA22" s="131"/>
      <c r="AB22" s="132"/>
    </row>
    <row r="23" spans="1:28" ht="15.75" thickBot="1" x14ac:dyDescent="0.3">
      <c r="A23" s="74"/>
      <c r="B23" s="8" t="s">
        <v>26</v>
      </c>
      <c r="C23" s="58"/>
      <c r="D23" s="62"/>
      <c r="E23" s="75">
        <v>1</v>
      </c>
      <c r="F23" s="76"/>
      <c r="G23" s="36">
        <f>'havi adatok'!$I$36</f>
        <v>105.61373898868166</v>
      </c>
      <c r="H23" s="9">
        <f t="shared" si="5"/>
        <v>105.61373898868166</v>
      </c>
      <c r="I23" s="77">
        <v>1</v>
      </c>
      <c r="J23" s="78"/>
      <c r="K23" s="35">
        <f t="shared" si="10"/>
        <v>814.02179326582052</v>
      </c>
      <c r="L23" s="10">
        <f t="shared" si="2"/>
        <v>814.02179326582052</v>
      </c>
      <c r="M23" s="11">
        <v>1</v>
      </c>
      <c r="N23" s="35">
        <f t="shared" si="9"/>
        <v>1328.6462805941428</v>
      </c>
      <c r="O23" s="12">
        <f t="shared" si="6"/>
        <v>1328.6462805941428</v>
      </c>
      <c r="P23" s="102"/>
      <c r="Q23" s="103"/>
      <c r="R23" s="103"/>
      <c r="S23" s="103"/>
      <c r="T23" s="104"/>
      <c r="U23" s="111"/>
      <c r="V23" s="112"/>
      <c r="W23" s="112"/>
      <c r="X23" s="112"/>
      <c r="Y23" s="113"/>
      <c r="Z23" s="131"/>
      <c r="AA23" s="131"/>
      <c r="AB23" s="132"/>
    </row>
    <row r="24" spans="1:28" ht="15.75" thickBot="1" x14ac:dyDescent="0.3">
      <c r="A24" s="55" t="s">
        <v>27</v>
      </c>
      <c r="B24" s="8"/>
      <c r="C24" s="58"/>
      <c r="D24" s="62"/>
      <c r="E24" s="75">
        <v>2</v>
      </c>
      <c r="F24" s="76"/>
      <c r="G24" s="36">
        <f>'havi adatok'!$I$36</f>
        <v>105.61373898868166</v>
      </c>
      <c r="H24" s="9">
        <f t="shared" si="5"/>
        <v>211.22747797736332</v>
      </c>
      <c r="I24" s="77">
        <v>1</v>
      </c>
      <c r="J24" s="78"/>
      <c r="K24" s="35">
        <f t="shared" si="10"/>
        <v>814.02179326582052</v>
      </c>
      <c r="L24" s="10">
        <f t="shared" si="2"/>
        <v>814.02179326582052</v>
      </c>
      <c r="M24" s="11">
        <v>1</v>
      </c>
      <c r="N24" s="35">
        <f t="shared" si="9"/>
        <v>1328.6462805941428</v>
      </c>
      <c r="O24" s="12">
        <f t="shared" si="6"/>
        <v>1328.6462805941428</v>
      </c>
      <c r="P24" s="102"/>
      <c r="Q24" s="103"/>
      <c r="R24" s="103"/>
      <c r="S24" s="103"/>
      <c r="T24" s="104"/>
      <c r="U24" s="111"/>
      <c r="V24" s="112"/>
      <c r="W24" s="112"/>
      <c r="X24" s="112"/>
      <c r="Y24" s="113"/>
      <c r="Z24" s="131"/>
      <c r="AA24" s="131"/>
      <c r="AB24" s="132"/>
    </row>
    <row r="25" spans="1:28" ht="26.25" thickBot="1" x14ac:dyDescent="0.3">
      <c r="A25" s="72" t="s">
        <v>28</v>
      </c>
      <c r="B25" s="14" t="s">
        <v>29</v>
      </c>
      <c r="C25" s="58"/>
      <c r="D25" s="62"/>
      <c r="E25" s="75">
        <v>2</v>
      </c>
      <c r="F25" s="76"/>
      <c r="G25" s="36">
        <f>'havi adatok'!$I$36</f>
        <v>105.61373898868166</v>
      </c>
      <c r="H25" s="9">
        <f t="shared" si="5"/>
        <v>211.22747797736332</v>
      </c>
      <c r="I25" s="77">
        <v>1</v>
      </c>
      <c r="J25" s="78"/>
      <c r="K25" s="35">
        <f t="shared" si="10"/>
        <v>814.02179326582052</v>
      </c>
      <c r="L25" s="10">
        <f t="shared" si="2"/>
        <v>814.02179326582052</v>
      </c>
      <c r="M25" s="11">
        <v>1</v>
      </c>
      <c r="N25" s="35">
        <f t="shared" si="9"/>
        <v>1328.6462805941428</v>
      </c>
      <c r="O25" s="12">
        <f t="shared" si="6"/>
        <v>1328.6462805941428</v>
      </c>
      <c r="P25" s="102"/>
      <c r="Q25" s="103"/>
      <c r="R25" s="103"/>
      <c r="S25" s="103"/>
      <c r="T25" s="104"/>
      <c r="U25" s="111"/>
      <c r="V25" s="112"/>
      <c r="W25" s="112"/>
      <c r="X25" s="112"/>
      <c r="Y25" s="113"/>
      <c r="Z25" s="131"/>
      <c r="AA25" s="131"/>
      <c r="AB25" s="132"/>
    </row>
    <row r="26" spans="1:28" ht="15.75" thickBot="1" x14ac:dyDescent="0.3">
      <c r="A26" s="73"/>
      <c r="B26" s="8" t="s">
        <v>30</v>
      </c>
      <c r="C26" s="58"/>
      <c r="D26" s="62"/>
      <c r="E26" s="75">
        <v>2</v>
      </c>
      <c r="F26" s="76"/>
      <c r="G26" s="36">
        <f>'havi adatok'!$I$36</f>
        <v>105.61373898868166</v>
      </c>
      <c r="H26" s="9">
        <f t="shared" si="5"/>
        <v>211.22747797736332</v>
      </c>
      <c r="I26" s="77">
        <v>1.5</v>
      </c>
      <c r="J26" s="78"/>
      <c r="K26" s="35">
        <f t="shared" si="10"/>
        <v>814.02179326582052</v>
      </c>
      <c r="L26" s="10">
        <f t="shared" si="2"/>
        <v>1221.0326898987307</v>
      </c>
      <c r="M26" s="16">
        <v>1.5</v>
      </c>
      <c r="N26" s="35">
        <f t="shared" si="9"/>
        <v>1328.6462805941428</v>
      </c>
      <c r="O26" s="12">
        <f t="shared" si="6"/>
        <v>1992.9694208912142</v>
      </c>
      <c r="P26" s="102"/>
      <c r="Q26" s="103"/>
      <c r="R26" s="103"/>
      <c r="S26" s="103"/>
      <c r="T26" s="104"/>
      <c r="U26" s="111"/>
      <c r="V26" s="112"/>
      <c r="W26" s="112"/>
      <c r="X26" s="112"/>
      <c r="Y26" s="113"/>
      <c r="Z26" s="131"/>
      <c r="AA26" s="131"/>
      <c r="AB26" s="132"/>
    </row>
    <row r="27" spans="1:28" ht="15.75" thickBot="1" x14ac:dyDescent="0.3">
      <c r="A27" s="74"/>
      <c r="B27" s="8" t="s">
        <v>31</v>
      </c>
      <c r="C27" s="58"/>
      <c r="D27" s="62"/>
      <c r="E27" s="79">
        <v>300</v>
      </c>
      <c r="F27" s="80"/>
      <c r="G27" s="36">
        <f>'havi adatok'!$I$36</f>
        <v>105.61373898868166</v>
      </c>
      <c r="H27" s="6">
        <f t="shared" ref="H27" si="11">G27*E27</f>
        <v>31684.121696604499</v>
      </c>
      <c r="I27" s="81">
        <v>4</v>
      </c>
      <c r="J27" s="82"/>
      <c r="K27" s="35">
        <f t="shared" si="10"/>
        <v>814.02179326582052</v>
      </c>
      <c r="L27" s="6">
        <f t="shared" si="2"/>
        <v>3256.0871730632821</v>
      </c>
      <c r="M27" s="7">
        <v>4</v>
      </c>
      <c r="N27" s="35">
        <f t="shared" si="9"/>
        <v>1328.6462805941428</v>
      </c>
      <c r="O27" s="6">
        <f t="shared" si="6"/>
        <v>5314.5851223765712</v>
      </c>
      <c r="P27" s="102"/>
      <c r="Q27" s="103"/>
      <c r="R27" s="103"/>
      <c r="S27" s="103"/>
      <c r="T27" s="104"/>
      <c r="U27" s="111"/>
      <c r="V27" s="112"/>
      <c r="W27" s="112"/>
      <c r="X27" s="112"/>
      <c r="Y27" s="113"/>
      <c r="Z27" s="131"/>
      <c r="AA27" s="131"/>
      <c r="AB27" s="132"/>
    </row>
    <row r="28" spans="1:28" ht="15.75" thickBot="1" x14ac:dyDescent="0.3">
      <c r="A28" s="55" t="s">
        <v>32</v>
      </c>
      <c r="B28" s="58" t="s">
        <v>33</v>
      </c>
      <c r="C28" s="59"/>
      <c r="D28" s="59"/>
      <c r="E28" s="59"/>
      <c r="F28" s="59"/>
      <c r="G28" s="59"/>
      <c r="H28" s="59"/>
      <c r="I28" s="59"/>
      <c r="J28" s="60"/>
      <c r="K28" s="61"/>
      <c r="L28" s="62"/>
      <c r="M28" s="5"/>
      <c r="N28" s="58"/>
      <c r="O28" s="62"/>
      <c r="P28" s="105"/>
      <c r="Q28" s="106"/>
      <c r="R28" s="106"/>
      <c r="S28" s="106"/>
      <c r="T28" s="107"/>
      <c r="U28" s="114"/>
      <c r="V28" s="115"/>
      <c r="W28" s="115"/>
      <c r="X28" s="115"/>
      <c r="Y28" s="116"/>
      <c r="Z28" s="133"/>
      <c r="AA28" s="133"/>
      <c r="AB28" s="134"/>
    </row>
    <row r="29" spans="1:28" ht="15.75" thickBot="1" x14ac:dyDescent="0.3">
      <c r="A29" s="63" t="s">
        <v>34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5"/>
    </row>
    <row r="30" spans="1:28" x14ac:dyDescent="0.25">
      <c r="A30" s="66" t="s">
        <v>35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8"/>
    </row>
    <row r="31" spans="1:28" ht="15.75" thickBot="1" x14ac:dyDescent="0.3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1"/>
    </row>
    <row r="32" spans="1:28" ht="15" customHeight="1" x14ac:dyDescent="0.25"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</sheetData>
  <mergeCells count="120">
    <mergeCell ref="A1:AB1"/>
    <mergeCell ref="A2:AB2"/>
    <mergeCell ref="A3:AB3"/>
    <mergeCell ref="A4:A6"/>
    <mergeCell ref="B4:B6"/>
    <mergeCell ref="C4:D6"/>
    <mergeCell ref="E4:Y4"/>
    <mergeCell ref="Z4:AB4"/>
    <mergeCell ref="E5:H5"/>
    <mergeCell ref="I5:L5"/>
    <mergeCell ref="M5:O5"/>
    <mergeCell ref="P5:T5"/>
    <mergeCell ref="U5:Y5"/>
    <mergeCell ref="Z5:AB28"/>
    <mergeCell ref="E6:F6"/>
    <mergeCell ref="I6:J6"/>
    <mergeCell ref="P6:R6"/>
    <mergeCell ref="S6:T6"/>
    <mergeCell ref="U6:W6"/>
    <mergeCell ref="X6:Y6"/>
    <mergeCell ref="A7:A8"/>
    <mergeCell ref="C7:D7"/>
    <mergeCell ref="E7:F7"/>
    <mergeCell ref="I7:J7"/>
    <mergeCell ref="P7:T10"/>
    <mergeCell ref="U7:Y10"/>
    <mergeCell ref="C8:D8"/>
    <mergeCell ref="E8:F8"/>
    <mergeCell ref="I8:J8"/>
    <mergeCell ref="A9:A10"/>
    <mergeCell ref="A11:A12"/>
    <mergeCell ref="C11:D11"/>
    <mergeCell ref="E11:F11"/>
    <mergeCell ref="I11:J11"/>
    <mergeCell ref="P11:Q11"/>
    <mergeCell ref="R11:T11"/>
    <mergeCell ref="C9:D9"/>
    <mergeCell ref="E9:F9"/>
    <mergeCell ref="I9:J9"/>
    <mergeCell ref="C10:D10"/>
    <mergeCell ref="E10:F10"/>
    <mergeCell ref="I10:J10"/>
    <mergeCell ref="U11:V11"/>
    <mergeCell ref="W11:Y11"/>
    <mergeCell ref="C12:D12"/>
    <mergeCell ref="E12:F12"/>
    <mergeCell ref="I12:J12"/>
    <mergeCell ref="P12:Q12"/>
    <mergeCell ref="R12:T12"/>
    <mergeCell ref="U12:V12"/>
    <mergeCell ref="W12:Y12"/>
    <mergeCell ref="B16:B17"/>
    <mergeCell ref="C16:D16"/>
    <mergeCell ref="E16:F16"/>
    <mergeCell ref="I16:J17"/>
    <mergeCell ref="A13:A18"/>
    <mergeCell ref="C13:D13"/>
    <mergeCell ref="E13:F13"/>
    <mergeCell ref="I13:J13"/>
    <mergeCell ref="P13:T28"/>
    <mergeCell ref="C14:D14"/>
    <mergeCell ref="E14:F14"/>
    <mergeCell ref="I14:J14"/>
    <mergeCell ref="C15:D15"/>
    <mergeCell ref="K16:K17"/>
    <mergeCell ref="L16:L17"/>
    <mergeCell ref="M16:M17"/>
    <mergeCell ref="N16:N17"/>
    <mergeCell ref="O16:O17"/>
    <mergeCell ref="C17:D17"/>
    <mergeCell ref="E17:F17"/>
    <mergeCell ref="E15:F15"/>
    <mergeCell ref="I15:J15"/>
    <mergeCell ref="C18:D18"/>
    <mergeCell ref="E18:F18"/>
    <mergeCell ref="I18:J18"/>
    <mergeCell ref="A19:A23"/>
    <mergeCell ref="C19:D19"/>
    <mergeCell ref="E19:F19"/>
    <mergeCell ref="I19:J19"/>
    <mergeCell ref="C20:D20"/>
    <mergeCell ref="E20:F20"/>
    <mergeCell ref="I20:J20"/>
    <mergeCell ref="C23:D23"/>
    <mergeCell ref="E23:F23"/>
    <mergeCell ref="I23:J23"/>
    <mergeCell ref="C24:D24"/>
    <mergeCell ref="E24:F24"/>
    <mergeCell ref="I24:J24"/>
    <mergeCell ref="C21:D21"/>
    <mergeCell ref="E21:F21"/>
    <mergeCell ref="I21:J21"/>
    <mergeCell ref="C22:D22"/>
    <mergeCell ref="E22:F22"/>
    <mergeCell ref="I22:J22"/>
    <mergeCell ref="A25:A27"/>
    <mergeCell ref="C25:D25"/>
    <mergeCell ref="E25:F25"/>
    <mergeCell ref="I25:J25"/>
    <mergeCell ref="C26:D26"/>
    <mergeCell ref="E26:F26"/>
    <mergeCell ref="I26:J26"/>
    <mergeCell ref="C27:D27"/>
    <mergeCell ref="E27:F27"/>
    <mergeCell ref="I27:J27"/>
    <mergeCell ref="L32:N32"/>
    <mergeCell ref="O32:U32"/>
    <mergeCell ref="V32:X32"/>
    <mergeCell ref="Y32:Z32"/>
    <mergeCell ref="B28:J28"/>
    <mergeCell ref="K28:L28"/>
    <mergeCell ref="N28:O28"/>
    <mergeCell ref="A29:AB29"/>
    <mergeCell ref="A30:AB31"/>
    <mergeCell ref="B32:C32"/>
    <mergeCell ref="D32:E32"/>
    <mergeCell ref="F32:G32"/>
    <mergeCell ref="H32:I32"/>
    <mergeCell ref="J32:K32"/>
    <mergeCell ref="U13:Y28"/>
  </mergeCells>
  <printOptions horizontalCentered="1" verticalCentered="1"/>
  <pageMargins left="0.23622047244094491" right="0.27559055118110237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view="pageBreakPreview" zoomScaleNormal="100" zoomScaleSheetLayoutView="100" workbookViewId="0">
      <selection activeCell="AD9" sqref="AD9"/>
    </sheetView>
  </sheetViews>
  <sheetFormatPr defaultColWidth="9.140625" defaultRowHeight="15" x14ac:dyDescent="0.25"/>
  <cols>
    <col min="1" max="1" width="12.42578125" style="1" customWidth="1"/>
    <col min="2" max="2" width="12.5703125" style="1" customWidth="1"/>
    <col min="3" max="6" width="9.140625" style="1"/>
    <col min="7" max="8" width="11.5703125" style="1" bestFit="1" customWidth="1"/>
    <col min="9" max="10" width="9.140625" style="1"/>
    <col min="11" max="11" width="11.42578125" style="1" bestFit="1" customWidth="1"/>
    <col min="12" max="12" width="10.85546875" style="1" bestFit="1" customWidth="1"/>
    <col min="13" max="13" width="10.140625" style="1" customWidth="1"/>
    <col min="14" max="15" width="12.28515625" style="1" customWidth="1"/>
    <col min="16" max="17" width="2.85546875" style="1" customWidth="1"/>
    <col min="18" max="18" width="4" style="1" customWidth="1"/>
    <col min="19" max="19" width="4.140625" style="1" customWidth="1"/>
    <col min="20" max="21" width="3.28515625" style="1" customWidth="1"/>
    <col min="22" max="22" width="4" style="1" customWidth="1"/>
    <col min="23" max="23" width="2.5703125" style="1" customWidth="1"/>
    <col min="24" max="24" width="6.7109375" style="1" customWidth="1"/>
    <col min="25" max="25" width="3.28515625" style="1" customWidth="1"/>
    <col min="26" max="28" width="4.28515625" style="1" customWidth="1"/>
    <col min="29" max="16384" width="9.140625" style="1"/>
  </cols>
  <sheetData>
    <row r="1" spans="1:28" ht="18.75" x14ac:dyDescent="0.3">
      <c r="A1" s="138" t="str">
        <f>'havi adatok'!$A$15</f>
        <v>2025.08.28-ig igazolt számlák alapján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</row>
    <row r="2" spans="1:28" ht="15" customHeight="1" x14ac:dyDescent="0.25">
      <c r="A2" s="139" t="s">
        <v>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</row>
    <row r="3" spans="1:28" ht="15.75" customHeight="1" thickBot="1" x14ac:dyDescent="0.3">
      <c r="A3" s="140" t="s">
        <v>52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</row>
    <row r="4" spans="1:28" ht="15.75" thickBot="1" x14ac:dyDescent="0.3">
      <c r="A4" s="141" t="s">
        <v>1</v>
      </c>
      <c r="B4" s="141" t="s">
        <v>2</v>
      </c>
      <c r="C4" s="145" t="s">
        <v>3</v>
      </c>
      <c r="D4" s="146"/>
      <c r="E4" s="128" t="s">
        <v>4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7"/>
      <c r="Z4" s="128" t="s">
        <v>5</v>
      </c>
      <c r="AA4" s="126"/>
      <c r="AB4" s="127"/>
    </row>
    <row r="5" spans="1:28" ht="15.75" thickBot="1" x14ac:dyDescent="0.3">
      <c r="A5" s="142"/>
      <c r="B5" s="142"/>
      <c r="C5" s="147"/>
      <c r="D5" s="148"/>
      <c r="E5" s="128" t="s">
        <v>6</v>
      </c>
      <c r="F5" s="126"/>
      <c r="G5" s="126"/>
      <c r="H5" s="127"/>
      <c r="I5" s="128" t="s">
        <v>7</v>
      </c>
      <c r="J5" s="126"/>
      <c r="K5" s="126"/>
      <c r="L5" s="127"/>
      <c r="M5" s="126" t="s">
        <v>8</v>
      </c>
      <c r="N5" s="126"/>
      <c r="O5" s="127"/>
      <c r="P5" s="128" t="s">
        <v>57</v>
      </c>
      <c r="Q5" s="126"/>
      <c r="R5" s="126"/>
      <c r="S5" s="126"/>
      <c r="T5" s="127"/>
      <c r="U5" s="128" t="s">
        <v>58</v>
      </c>
      <c r="V5" s="126"/>
      <c r="W5" s="126"/>
      <c r="X5" s="126"/>
      <c r="Y5" s="127"/>
      <c r="Z5" s="129" t="s">
        <v>9</v>
      </c>
      <c r="AA5" s="129"/>
      <c r="AB5" s="130"/>
    </row>
    <row r="6" spans="1:28" ht="38.25" customHeight="1" thickBot="1" x14ac:dyDescent="0.3">
      <c r="A6" s="143"/>
      <c r="B6" s="144"/>
      <c r="C6" s="149"/>
      <c r="D6" s="150"/>
      <c r="E6" s="128" t="s">
        <v>10</v>
      </c>
      <c r="F6" s="127"/>
      <c r="G6" s="2" t="s">
        <v>44</v>
      </c>
      <c r="H6" s="2" t="s">
        <v>11</v>
      </c>
      <c r="I6" s="128" t="s">
        <v>10</v>
      </c>
      <c r="J6" s="127"/>
      <c r="K6" s="2" t="s">
        <v>51</v>
      </c>
      <c r="L6" s="3" t="s">
        <v>11</v>
      </c>
      <c r="M6" s="4" t="s">
        <v>10</v>
      </c>
      <c r="N6" s="2" t="s">
        <v>51</v>
      </c>
      <c r="O6" s="3" t="s">
        <v>11</v>
      </c>
      <c r="P6" s="135" t="s">
        <v>10</v>
      </c>
      <c r="Q6" s="136"/>
      <c r="R6" s="137"/>
      <c r="S6" s="135" t="s">
        <v>11</v>
      </c>
      <c r="T6" s="137"/>
      <c r="U6" s="135" t="s">
        <v>10</v>
      </c>
      <c r="V6" s="136"/>
      <c r="W6" s="137"/>
      <c r="X6" s="135" t="s">
        <v>11</v>
      </c>
      <c r="Y6" s="137"/>
      <c r="Z6" s="131"/>
      <c r="AA6" s="131"/>
      <c r="AB6" s="132"/>
    </row>
    <row r="7" spans="1:28" ht="15.75" thickBot="1" x14ac:dyDescent="0.3">
      <c r="A7" s="122" t="s">
        <v>12</v>
      </c>
      <c r="B7" s="5"/>
      <c r="C7" s="124">
        <v>15</v>
      </c>
      <c r="D7" s="125"/>
      <c r="E7" s="79">
        <v>100</v>
      </c>
      <c r="F7" s="80"/>
      <c r="G7" s="36">
        <f>'havi adatok'!$H$36</f>
        <v>107.50465673392537</v>
      </c>
      <c r="H7" s="6">
        <f>G7*E7</f>
        <v>10750.465673392537</v>
      </c>
      <c r="I7" s="81">
        <v>1</v>
      </c>
      <c r="J7" s="82"/>
      <c r="K7" s="35">
        <f>'havi adatok'!$H$39</f>
        <v>871.21653739737837</v>
      </c>
      <c r="L7" s="6">
        <f>I7*K7</f>
        <v>871.21653739737837</v>
      </c>
      <c r="M7" s="7">
        <v>1</v>
      </c>
      <c r="N7" s="35">
        <f>'havi adatok'!$H$40</f>
        <v>1388.2914313123561</v>
      </c>
      <c r="O7" s="6">
        <f>N7*M7</f>
        <v>1388.2914313123561</v>
      </c>
      <c r="P7" s="99">
        <f>'havi adatok'!$H$37/34.8</f>
        <v>341.51440340650174</v>
      </c>
      <c r="Q7" s="100"/>
      <c r="R7" s="100"/>
      <c r="S7" s="100"/>
      <c r="T7" s="101"/>
      <c r="U7" s="108">
        <f>'havi adatok'!$H$38</f>
        <v>31517.542083755106</v>
      </c>
      <c r="V7" s="109"/>
      <c r="W7" s="109"/>
      <c r="X7" s="109"/>
      <c r="Y7" s="110"/>
      <c r="Z7" s="131"/>
      <c r="AA7" s="131"/>
      <c r="AB7" s="132"/>
    </row>
    <row r="8" spans="1:28" ht="15.75" thickBot="1" x14ac:dyDescent="0.3">
      <c r="A8" s="123"/>
      <c r="B8" s="5"/>
      <c r="C8" s="120">
        <v>25</v>
      </c>
      <c r="D8" s="121"/>
      <c r="E8" s="79">
        <v>160</v>
      </c>
      <c r="F8" s="80"/>
      <c r="G8" s="36">
        <f>'havi adatok'!$H$36</f>
        <v>107.50465673392537</v>
      </c>
      <c r="H8" s="6">
        <f t="shared" ref="H8:H12" si="0">G8*E8</f>
        <v>17200.745077428059</v>
      </c>
      <c r="I8" s="81">
        <v>1.5</v>
      </c>
      <c r="J8" s="82"/>
      <c r="K8" s="35">
        <f>'havi adatok'!$H$39</f>
        <v>871.21653739737837</v>
      </c>
      <c r="L8" s="6">
        <f t="shared" ref="L8:L26" si="1">I8*K8</f>
        <v>1306.8248060960675</v>
      </c>
      <c r="M8" s="7">
        <v>1.5</v>
      </c>
      <c r="N8" s="35">
        <f>'havi adatok'!$H$40</f>
        <v>1388.2914313123561</v>
      </c>
      <c r="O8" s="6">
        <f t="shared" ref="O8:O12" si="2">N8*M8</f>
        <v>2082.4371469685339</v>
      </c>
      <c r="P8" s="102"/>
      <c r="Q8" s="103"/>
      <c r="R8" s="103"/>
      <c r="S8" s="103"/>
      <c r="T8" s="104"/>
      <c r="U8" s="111"/>
      <c r="V8" s="112"/>
      <c r="W8" s="112"/>
      <c r="X8" s="112"/>
      <c r="Y8" s="113"/>
      <c r="Z8" s="131"/>
      <c r="AA8" s="131"/>
      <c r="AB8" s="132"/>
    </row>
    <row r="9" spans="1:28" ht="15.75" thickBot="1" x14ac:dyDescent="0.3">
      <c r="A9" s="122" t="s">
        <v>13</v>
      </c>
      <c r="B9" s="5"/>
      <c r="C9" s="120">
        <v>15</v>
      </c>
      <c r="D9" s="121"/>
      <c r="E9" s="79">
        <v>240</v>
      </c>
      <c r="F9" s="80"/>
      <c r="G9" s="36">
        <f>'havi adatok'!$H$36</f>
        <v>107.50465673392537</v>
      </c>
      <c r="H9" s="6">
        <f t="shared" si="0"/>
        <v>25801.117616142088</v>
      </c>
      <c r="I9" s="81">
        <v>3</v>
      </c>
      <c r="J9" s="82"/>
      <c r="K9" s="35">
        <f>'havi adatok'!$H$39</f>
        <v>871.21653739737837</v>
      </c>
      <c r="L9" s="6">
        <f t="shared" si="1"/>
        <v>2613.649612192135</v>
      </c>
      <c r="M9" s="7">
        <v>3</v>
      </c>
      <c r="N9" s="35">
        <f>'havi adatok'!$H$40</f>
        <v>1388.2914313123561</v>
      </c>
      <c r="O9" s="6">
        <f t="shared" si="2"/>
        <v>4164.8742939370677</v>
      </c>
      <c r="P9" s="102"/>
      <c r="Q9" s="103"/>
      <c r="R9" s="103"/>
      <c r="S9" s="103"/>
      <c r="T9" s="104"/>
      <c r="U9" s="111"/>
      <c r="V9" s="112"/>
      <c r="W9" s="112"/>
      <c r="X9" s="112"/>
      <c r="Y9" s="113"/>
      <c r="Z9" s="131"/>
      <c r="AA9" s="131"/>
      <c r="AB9" s="132"/>
    </row>
    <row r="10" spans="1:28" ht="15.75" thickBot="1" x14ac:dyDescent="0.3">
      <c r="A10" s="123"/>
      <c r="B10" s="5"/>
      <c r="C10" s="120">
        <v>25</v>
      </c>
      <c r="D10" s="121"/>
      <c r="E10" s="79">
        <v>300</v>
      </c>
      <c r="F10" s="80"/>
      <c r="G10" s="36">
        <f>'havi adatok'!$H$36</f>
        <v>107.50465673392537</v>
      </c>
      <c r="H10" s="6">
        <f t="shared" si="0"/>
        <v>32251.39702017761</v>
      </c>
      <c r="I10" s="81">
        <v>5</v>
      </c>
      <c r="J10" s="82"/>
      <c r="K10" s="35">
        <f>'havi adatok'!$H$39</f>
        <v>871.21653739737837</v>
      </c>
      <c r="L10" s="6">
        <f t="shared" si="1"/>
        <v>4356.0826869868915</v>
      </c>
      <c r="M10" s="7">
        <v>5</v>
      </c>
      <c r="N10" s="35">
        <f>'havi adatok'!$H$40</f>
        <v>1388.2914313123561</v>
      </c>
      <c r="O10" s="6">
        <f t="shared" si="2"/>
        <v>6941.4571565617807</v>
      </c>
      <c r="P10" s="105"/>
      <c r="Q10" s="106"/>
      <c r="R10" s="106"/>
      <c r="S10" s="106"/>
      <c r="T10" s="107"/>
      <c r="U10" s="114"/>
      <c r="V10" s="115"/>
      <c r="W10" s="115"/>
      <c r="X10" s="115"/>
      <c r="Y10" s="116"/>
      <c r="Z10" s="131"/>
      <c r="AA10" s="131"/>
      <c r="AB10" s="132"/>
    </row>
    <row r="11" spans="1:28" ht="15.75" thickBot="1" x14ac:dyDescent="0.3">
      <c r="A11" s="122" t="s">
        <v>14</v>
      </c>
      <c r="B11" s="5"/>
      <c r="C11" s="120">
        <v>15</v>
      </c>
      <c r="D11" s="121"/>
      <c r="E11" s="79">
        <v>10</v>
      </c>
      <c r="F11" s="80"/>
      <c r="G11" s="36">
        <f>'havi adatok'!$H$36</f>
        <v>107.50465673392537</v>
      </c>
      <c r="H11" s="6">
        <f t="shared" si="0"/>
        <v>1075.0465673392537</v>
      </c>
      <c r="I11" s="81">
        <v>0</v>
      </c>
      <c r="J11" s="82"/>
      <c r="K11" s="35">
        <f>'havi adatok'!$H$39</f>
        <v>871.21653739737837</v>
      </c>
      <c r="L11" s="6">
        <f t="shared" si="1"/>
        <v>0</v>
      </c>
      <c r="M11" s="7">
        <v>0</v>
      </c>
      <c r="N11" s="35">
        <f>'havi adatok'!$H$40</f>
        <v>1388.2914313123561</v>
      </c>
      <c r="O11" s="6">
        <f t="shared" si="2"/>
        <v>0</v>
      </c>
      <c r="P11" s="117"/>
      <c r="Q11" s="118"/>
      <c r="R11" s="117"/>
      <c r="S11" s="119"/>
      <c r="T11" s="118"/>
      <c r="U11" s="117"/>
      <c r="V11" s="118"/>
      <c r="W11" s="117"/>
      <c r="X11" s="119"/>
      <c r="Y11" s="118"/>
      <c r="Z11" s="131"/>
      <c r="AA11" s="131"/>
      <c r="AB11" s="132"/>
    </row>
    <row r="12" spans="1:28" ht="15.75" thickBot="1" x14ac:dyDescent="0.3">
      <c r="A12" s="123"/>
      <c r="B12" s="5"/>
      <c r="C12" s="120">
        <v>25</v>
      </c>
      <c r="D12" s="121"/>
      <c r="E12" s="79">
        <v>10</v>
      </c>
      <c r="F12" s="80"/>
      <c r="G12" s="36">
        <f>'havi adatok'!$H$36</f>
        <v>107.50465673392537</v>
      </c>
      <c r="H12" s="6">
        <f t="shared" si="0"/>
        <v>1075.0465673392537</v>
      </c>
      <c r="I12" s="81">
        <v>0</v>
      </c>
      <c r="J12" s="82"/>
      <c r="K12" s="35">
        <f>'havi adatok'!$H$39</f>
        <v>871.21653739737837</v>
      </c>
      <c r="L12" s="6">
        <f t="shared" si="1"/>
        <v>0</v>
      </c>
      <c r="M12" s="7">
        <v>0</v>
      </c>
      <c r="N12" s="35">
        <f>'havi adatok'!$H$40</f>
        <v>1388.2914313123561</v>
      </c>
      <c r="O12" s="6">
        <f t="shared" si="2"/>
        <v>0</v>
      </c>
      <c r="P12" s="117"/>
      <c r="Q12" s="118"/>
      <c r="R12" s="117"/>
      <c r="S12" s="119"/>
      <c r="T12" s="118"/>
      <c r="U12" s="117"/>
      <c r="V12" s="118"/>
      <c r="W12" s="117"/>
      <c r="X12" s="119"/>
      <c r="Y12" s="118"/>
      <c r="Z12" s="131"/>
      <c r="AA12" s="131"/>
      <c r="AB12" s="132"/>
    </row>
    <row r="13" spans="1:28" ht="15.75" thickBot="1" x14ac:dyDescent="0.3">
      <c r="A13" s="72" t="s">
        <v>15</v>
      </c>
      <c r="B13" s="8" t="s">
        <v>16</v>
      </c>
      <c r="C13" s="58"/>
      <c r="D13" s="62"/>
      <c r="E13" s="75">
        <v>1.8</v>
      </c>
      <c r="F13" s="76"/>
      <c r="G13" s="36">
        <f>'havi adatok'!$H$36</f>
        <v>107.50465673392537</v>
      </c>
      <c r="H13" s="9">
        <f>E13*G13</f>
        <v>193.50838212106567</v>
      </c>
      <c r="I13" s="77">
        <v>2</v>
      </c>
      <c r="J13" s="78"/>
      <c r="K13" s="35">
        <f>'havi adatok'!$H$39</f>
        <v>871.21653739737837</v>
      </c>
      <c r="L13" s="10">
        <f t="shared" si="1"/>
        <v>1742.4330747947567</v>
      </c>
      <c r="M13" s="11">
        <v>2</v>
      </c>
      <c r="N13" s="35">
        <f>'havi adatok'!$H$40</f>
        <v>1388.2914313123561</v>
      </c>
      <c r="O13" s="12">
        <f>N13*M13</f>
        <v>2776.5828626247121</v>
      </c>
      <c r="P13" s="99">
        <f>'havi adatok'!$H$37/34.8</f>
        <v>341.51440340650174</v>
      </c>
      <c r="Q13" s="100"/>
      <c r="R13" s="100"/>
      <c r="S13" s="100"/>
      <c r="T13" s="101"/>
      <c r="U13" s="108">
        <f>'havi adatok'!$H$38</f>
        <v>31517.542083755106</v>
      </c>
      <c r="V13" s="109"/>
      <c r="W13" s="109"/>
      <c r="X13" s="109"/>
      <c r="Y13" s="110"/>
      <c r="Z13" s="131"/>
      <c r="AA13" s="131"/>
      <c r="AB13" s="132"/>
    </row>
    <row r="14" spans="1:28" ht="15.75" thickBot="1" x14ac:dyDescent="0.3">
      <c r="A14" s="73"/>
      <c r="B14" s="8" t="s">
        <v>17</v>
      </c>
      <c r="C14" s="58"/>
      <c r="D14" s="62"/>
      <c r="E14" s="75">
        <v>1.8</v>
      </c>
      <c r="F14" s="76"/>
      <c r="G14" s="36">
        <f>'havi adatok'!$H$36</f>
        <v>107.50465673392537</v>
      </c>
      <c r="H14" s="9">
        <f t="shared" ref="H14:H26" si="3">E14*G14</f>
        <v>193.50838212106567</v>
      </c>
      <c r="I14" s="77">
        <v>2</v>
      </c>
      <c r="J14" s="78"/>
      <c r="K14" s="35">
        <f>'havi adatok'!$H$39</f>
        <v>871.21653739737837</v>
      </c>
      <c r="L14" s="10">
        <f t="shared" si="1"/>
        <v>1742.4330747947567</v>
      </c>
      <c r="M14" s="11">
        <v>2</v>
      </c>
      <c r="N14" s="35">
        <f>'havi adatok'!$H$40</f>
        <v>1388.2914313123561</v>
      </c>
      <c r="O14" s="12">
        <f t="shared" ref="O14:O15" si="4">N14*M14</f>
        <v>2776.5828626247121</v>
      </c>
      <c r="P14" s="102"/>
      <c r="Q14" s="103"/>
      <c r="R14" s="103"/>
      <c r="S14" s="103"/>
      <c r="T14" s="104"/>
      <c r="U14" s="111"/>
      <c r="V14" s="112"/>
      <c r="W14" s="112"/>
      <c r="X14" s="112"/>
      <c r="Y14" s="113"/>
      <c r="Z14" s="131"/>
      <c r="AA14" s="131"/>
      <c r="AB14" s="132"/>
    </row>
    <row r="15" spans="1:28" ht="15.75" thickBot="1" x14ac:dyDescent="0.3">
      <c r="A15" s="73"/>
      <c r="B15" s="8" t="s">
        <v>18</v>
      </c>
      <c r="C15" s="58"/>
      <c r="D15" s="62"/>
      <c r="E15" s="75">
        <v>1.8</v>
      </c>
      <c r="F15" s="76"/>
      <c r="G15" s="36">
        <f>'havi adatok'!$H$36</f>
        <v>107.50465673392537</v>
      </c>
      <c r="H15" s="9">
        <f t="shared" si="3"/>
        <v>193.50838212106567</v>
      </c>
      <c r="I15" s="77">
        <v>2</v>
      </c>
      <c r="J15" s="78"/>
      <c r="K15" s="35">
        <f>'havi adatok'!$H$39</f>
        <v>871.21653739737837</v>
      </c>
      <c r="L15" s="10">
        <f t="shared" si="1"/>
        <v>1742.4330747947567</v>
      </c>
      <c r="M15" s="11">
        <v>2</v>
      </c>
      <c r="N15" s="35">
        <f>'havi adatok'!$H$40</f>
        <v>1388.2914313123561</v>
      </c>
      <c r="O15" s="12">
        <f t="shared" si="4"/>
        <v>2776.5828626247121</v>
      </c>
      <c r="P15" s="102"/>
      <c r="Q15" s="103"/>
      <c r="R15" s="103"/>
      <c r="S15" s="103"/>
      <c r="T15" s="104"/>
      <c r="U15" s="111"/>
      <c r="V15" s="112"/>
      <c r="W15" s="112"/>
      <c r="X15" s="112"/>
      <c r="Y15" s="113"/>
      <c r="Z15" s="131"/>
      <c r="AA15" s="131"/>
      <c r="AB15" s="132"/>
    </row>
    <row r="16" spans="1:28" ht="15.75" thickBot="1" x14ac:dyDescent="0.3">
      <c r="A16" s="73"/>
      <c r="B16" s="93" t="s">
        <v>19</v>
      </c>
      <c r="C16" s="58"/>
      <c r="D16" s="62"/>
      <c r="E16" s="75">
        <v>1.8</v>
      </c>
      <c r="F16" s="76"/>
      <c r="G16" s="36">
        <f>'havi adatok'!$H$36</f>
        <v>107.50465673392537</v>
      </c>
      <c r="H16" s="9">
        <f t="shared" si="3"/>
        <v>193.50838212106567</v>
      </c>
      <c r="I16" s="95">
        <v>2</v>
      </c>
      <c r="J16" s="96"/>
      <c r="K16" s="83">
        <f>'havi adatok'!$H$39</f>
        <v>871.21653739737837</v>
      </c>
      <c r="L16" s="85">
        <f>K16*I16</f>
        <v>1742.4330747947567</v>
      </c>
      <c r="M16" s="87">
        <v>2</v>
      </c>
      <c r="N16" s="89">
        <f>'havi adatok'!$H$40</f>
        <v>1388.2914313123561</v>
      </c>
      <c r="O16" s="85">
        <f t="shared" ref="O16:O26" si="5">N16*M16</f>
        <v>2776.5828626247121</v>
      </c>
      <c r="P16" s="102"/>
      <c r="Q16" s="103"/>
      <c r="R16" s="103"/>
      <c r="S16" s="103"/>
      <c r="T16" s="104"/>
      <c r="U16" s="111"/>
      <c r="V16" s="112"/>
      <c r="W16" s="112"/>
      <c r="X16" s="112"/>
      <c r="Y16" s="113"/>
      <c r="Z16" s="131"/>
      <c r="AA16" s="131"/>
      <c r="AB16" s="132"/>
    </row>
    <row r="17" spans="1:28" ht="26.25" customHeight="1" thickBot="1" x14ac:dyDescent="0.3">
      <c r="A17" s="73"/>
      <c r="B17" s="94"/>
      <c r="C17" s="58"/>
      <c r="D17" s="62"/>
      <c r="E17" s="91">
        <v>70</v>
      </c>
      <c r="F17" s="92"/>
      <c r="G17" s="36">
        <f>'havi adatok'!$H$36</f>
        <v>107.50465673392537</v>
      </c>
      <c r="H17" s="13">
        <f t="shared" ref="H17" si="6">E17*G17</f>
        <v>7525.3259713747757</v>
      </c>
      <c r="I17" s="97"/>
      <c r="J17" s="98"/>
      <c r="K17" s="84"/>
      <c r="L17" s="86"/>
      <c r="M17" s="88"/>
      <c r="N17" s="90"/>
      <c r="O17" s="86">
        <f t="shared" si="5"/>
        <v>0</v>
      </c>
      <c r="P17" s="102"/>
      <c r="Q17" s="103"/>
      <c r="R17" s="103"/>
      <c r="S17" s="103"/>
      <c r="T17" s="104"/>
      <c r="U17" s="111"/>
      <c r="V17" s="112"/>
      <c r="W17" s="112"/>
      <c r="X17" s="112"/>
      <c r="Y17" s="113"/>
      <c r="Z17" s="131"/>
      <c r="AA17" s="131"/>
      <c r="AB17" s="132"/>
    </row>
    <row r="18" spans="1:28" ht="26.25" thickBot="1" x14ac:dyDescent="0.3">
      <c r="A18" s="74"/>
      <c r="B18" s="14" t="s">
        <v>20</v>
      </c>
      <c r="C18" s="58"/>
      <c r="D18" s="62"/>
      <c r="E18" s="75">
        <v>1.8</v>
      </c>
      <c r="F18" s="76"/>
      <c r="G18" s="36">
        <f>'havi adatok'!$H$36</f>
        <v>107.50465673392537</v>
      </c>
      <c r="H18" s="9">
        <f t="shared" si="3"/>
        <v>193.50838212106567</v>
      </c>
      <c r="I18" s="77">
        <v>2</v>
      </c>
      <c r="J18" s="78"/>
      <c r="K18" s="35">
        <f>'havi adatok'!$H$39</f>
        <v>871.21653739737837</v>
      </c>
      <c r="L18" s="10">
        <f t="shared" si="1"/>
        <v>1742.4330747947567</v>
      </c>
      <c r="M18" s="11">
        <v>2</v>
      </c>
      <c r="N18" s="35">
        <f>'havi adatok'!$H$40</f>
        <v>1388.2914313123561</v>
      </c>
      <c r="O18" s="12">
        <f t="shared" si="5"/>
        <v>2776.5828626247121</v>
      </c>
      <c r="P18" s="102"/>
      <c r="Q18" s="103"/>
      <c r="R18" s="103"/>
      <c r="S18" s="103"/>
      <c r="T18" s="104"/>
      <c r="U18" s="111"/>
      <c r="V18" s="112"/>
      <c r="W18" s="112"/>
      <c r="X18" s="112"/>
      <c r="Y18" s="113"/>
      <c r="Z18" s="131"/>
      <c r="AA18" s="131"/>
      <c r="AB18" s="132"/>
    </row>
    <row r="19" spans="1:28" ht="15.75" thickBot="1" x14ac:dyDescent="0.3">
      <c r="A19" s="72" t="s">
        <v>21</v>
      </c>
      <c r="B19" s="8" t="s">
        <v>22</v>
      </c>
      <c r="C19" s="58"/>
      <c r="D19" s="62"/>
      <c r="E19" s="75">
        <v>1</v>
      </c>
      <c r="F19" s="76"/>
      <c r="G19" s="36">
        <f>'havi adatok'!$H$36</f>
        <v>107.50465673392537</v>
      </c>
      <c r="H19" s="9">
        <f t="shared" si="3"/>
        <v>107.50465673392537</v>
      </c>
      <c r="I19" s="77">
        <v>1</v>
      </c>
      <c r="J19" s="78"/>
      <c r="K19" s="35">
        <f>'havi adatok'!$H$39</f>
        <v>871.21653739737837</v>
      </c>
      <c r="L19" s="10">
        <f t="shared" si="1"/>
        <v>871.21653739737837</v>
      </c>
      <c r="M19" s="11">
        <v>1</v>
      </c>
      <c r="N19" s="35">
        <f>'havi adatok'!$H$40</f>
        <v>1388.2914313123561</v>
      </c>
      <c r="O19" s="12">
        <f t="shared" si="5"/>
        <v>1388.2914313123561</v>
      </c>
      <c r="P19" s="102"/>
      <c r="Q19" s="103"/>
      <c r="R19" s="103"/>
      <c r="S19" s="103"/>
      <c r="T19" s="104"/>
      <c r="U19" s="111"/>
      <c r="V19" s="112"/>
      <c r="W19" s="112"/>
      <c r="X19" s="112"/>
      <c r="Y19" s="113"/>
      <c r="Z19" s="131"/>
      <c r="AA19" s="131"/>
      <c r="AB19" s="132"/>
    </row>
    <row r="20" spans="1:28" ht="15.75" thickBot="1" x14ac:dyDescent="0.3">
      <c r="A20" s="73"/>
      <c r="B20" s="8" t="s">
        <v>23</v>
      </c>
      <c r="C20" s="58"/>
      <c r="D20" s="62"/>
      <c r="E20" s="75">
        <v>1</v>
      </c>
      <c r="F20" s="76"/>
      <c r="G20" s="36">
        <f>'havi adatok'!$H$36</f>
        <v>107.50465673392537</v>
      </c>
      <c r="H20" s="9">
        <f t="shared" si="3"/>
        <v>107.50465673392537</v>
      </c>
      <c r="I20" s="77">
        <v>1</v>
      </c>
      <c r="J20" s="78"/>
      <c r="K20" s="35">
        <f>'havi adatok'!$H$39</f>
        <v>871.21653739737837</v>
      </c>
      <c r="L20" s="10">
        <f t="shared" si="1"/>
        <v>871.21653739737837</v>
      </c>
      <c r="M20" s="11">
        <v>1</v>
      </c>
      <c r="N20" s="35">
        <f>'havi adatok'!$H$40</f>
        <v>1388.2914313123561</v>
      </c>
      <c r="O20" s="12">
        <f t="shared" si="5"/>
        <v>1388.2914313123561</v>
      </c>
      <c r="P20" s="102"/>
      <c r="Q20" s="103"/>
      <c r="R20" s="103"/>
      <c r="S20" s="103"/>
      <c r="T20" s="104"/>
      <c r="U20" s="111"/>
      <c r="V20" s="112"/>
      <c r="W20" s="112"/>
      <c r="X20" s="112"/>
      <c r="Y20" s="113"/>
      <c r="Z20" s="131"/>
      <c r="AA20" s="131"/>
      <c r="AB20" s="132"/>
    </row>
    <row r="21" spans="1:28" ht="15.75" thickBot="1" x14ac:dyDescent="0.3">
      <c r="A21" s="73"/>
      <c r="B21" s="8" t="s">
        <v>24</v>
      </c>
      <c r="C21" s="58"/>
      <c r="D21" s="62"/>
      <c r="E21" s="75">
        <v>1</v>
      </c>
      <c r="F21" s="76"/>
      <c r="G21" s="36">
        <f>'havi adatok'!$H$36</f>
        <v>107.50465673392537</v>
      </c>
      <c r="H21" s="9">
        <f t="shared" si="3"/>
        <v>107.50465673392537</v>
      </c>
      <c r="I21" s="77">
        <v>1</v>
      </c>
      <c r="J21" s="78"/>
      <c r="K21" s="35">
        <f>'havi adatok'!$H$39</f>
        <v>871.21653739737837</v>
      </c>
      <c r="L21" s="10">
        <f t="shared" si="1"/>
        <v>871.21653739737837</v>
      </c>
      <c r="M21" s="11">
        <v>1</v>
      </c>
      <c r="N21" s="35">
        <f>'havi adatok'!$H$40</f>
        <v>1388.2914313123561</v>
      </c>
      <c r="O21" s="12">
        <f t="shared" si="5"/>
        <v>1388.2914313123561</v>
      </c>
      <c r="P21" s="102"/>
      <c r="Q21" s="103"/>
      <c r="R21" s="103"/>
      <c r="S21" s="103"/>
      <c r="T21" s="104"/>
      <c r="U21" s="111"/>
      <c r="V21" s="112"/>
      <c r="W21" s="112"/>
      <c r="X21" s="112"/>
      <c r="Y21" s="113"/>
      <c r="Z21" s="131"/>
      <c r="AA21" s="131"/>
      <c r="AB21" s="132"/>
    </row>
    <row r="22" spans="1:28" ht="15.75" thickBot="1" x14ac:dyDescent="0.3">
      <c r="A22" s="73"/>
      <c r="B22" s="8" t="s">
        <v>25</v>
      </c>
      <c r="C22" s="58"/>
      <c r="D22" s="62"/>
      <c r="E22" s="75">
        <v>1</v>
      </c>
      <c r="F22" s="76"/>
      <c r="G22" s="36">
        <f>'havi adatok'!$H$36</f>
        <v>107.50465673392537</v>
      </c>
      <c r="H22" s="9">
        <f t="shared" si="3"/>
        <v>107.50465673392537</v>
      </c>
      <c r="I22" s="77">
        <v>1</v>
      </c>
      <c r="J22" s="78"/>
      <c r="K22" s="35">
        <f>'havi adatok'!$H$39</f>
        <v>871.21653739737837</v>
      </c>
      <c r="L22" s="10">
        <f t="shared" si="1"/>
        <v>871.21653739737837</v>
      </c>
      <c r="M22" s="11">
        <v>1</v>
      </c>
      <c r="N22" s="35">
        <f>'havi adatok'!$H$40</f>
        <v>1388.2914313123561</v>
      </c>
      <c r="O22" s="12">
        <f t="shared" si="5"/>
        <v>1388.2914313123561</v>
      </c>
      <c r="P22" s="102"/>
      <c r="Q22" s="103"/>
      <c r="R22" s="103"/>
      <c r="S22" s="103"/>
      <c r="T22" s="104"/>
      <c r="U22" s="111"/>
      <c r="V22" s="112"/>
      <c r="W22" s="112"/>
      <c r="X22" s="112"/>
      <c r="Y22" s="113"/>
      <c r="Z22" s="131"/>
      <c r="AA22" s="131"/>
      <c r="AB22" s="132"/>
    </row>
    <row r="23" spans="1:28" ht="15.75" thickBot="1" x14ac:dyDescent="0.3">
      <c r="A23" s="74"/>
      <c r="B23" s="8" t="s">
        <v>26</v>
      </c>
      <c r="C23" s="58"/>
      <c r="D23" s="62"/>
      <c r="E23" s="75">
        <v>1</v>
      </c>
      <c r="F23" s="76"/>
      <c r="G23" s="36">
        <f>'havi adatok'!$H$36</f>
        <v>107.50465673392537</v>
      </c>
      <c r="H23" s="9">
        <f t="shared" si="3"/>
        <v>107.50465673392537</v>
      </c>
      <c r="I23" s="77">
        <v>1</v>
      </c>
      <c r="J23" s="78"/>
      <c r="K23" s="35">
        <f>'havi adatok'!$H$39</f>
        <v>871.21653739737837</v>
      </c>
      <c r="L23" s="10">
        <f t="shared" si="1"/>
        <v>871.21653739737837</v>
      </c>
      <c r="M23" s="11">
        <v>1</v>
      </c>
      <c r="N23" s="35">
        <f>'havi adatok'!$H$40</f>
        <v>1388.2914313123561</v>
      </c>
      <c r="O23" s="12">
        <f t="shared" si="5"/>
        <v>1388.2914313123561</v>
      </c>
      <c r="P23" s="102"/>
      <c r="Q23" s="103"/>
      <c r="R23" s="103"/>
      <c r="S23" s="103"/>
      <c r="T23" s="104"/>
      <c r="U23" s="111"/>
      <c r="V23" s="112"/>
      <c r="W23" s="112"/>
      <c r="X23" s="112"/>
      <c r="Y23" s="113"/>
      <c r="Z23" s="131"/>
      <c r="AA23" s="131"/>
      <c r="AB23" s="132"/>
    </row>
    <row r="24" spans="1:28" ht="15.75" thickBot="1" x14ac:dyDescent="0.3">
      <c r="A24" s="15" t="s">
        <v>27</v>
      </c>
      <c r="B24" s="8"/>
      <c r="C24" s="58"/>
      <c r="D24" s="62"/>
      <c r="E24" s="75">
        <v>2</v>
      </c>
      <c r="F24" s="76"/>
      <c r="G24" s="36">
        <f>'havi adatok'!$H$36</f>
        <v>107.50465673392537</v>
      </c>
      <c r="H24" s="9">
        <f t="shared" si="3"/>
        <v>215.00931346785075</v>
      </c>
      <c r="I24" s="77">
        <v>1</v>
      </c>
      <c r="J24" s="78"/>
      <c r="K24" s="35">
        <f>'havi adatok'!$H$39</f>
        <v>871.21653739737837</v>
      </c>
      <c r="L24" s="10">
        <f t="shared" si="1"/>
        <v>871.21653739737837</v>
      </c>
      <c r="M24" s="11">
        <v>1</v>
      </c>
      <c r="N24" s="35">
        <f>'havi adatok'!$H$40</f>
        <v>1388.2914313123561</v>
      </c>
      <c r="O24" s="12">
        <f t="shared" si="5"/>
        <v>1388.2914313123561</v>
      </c>
      <c r="P24" s="102"/>
      <c r="Q24" s="103"/>
      <c r="R24" s="103"/>
      <c r="S24" s="103"/>
      <c r="T24" s="104"/>
      <c r="U24" s="111"/>
      <c r="V24" s="112"/>
      <c r="W24" s="112"/>
      <c r="X24" s="112"/>
      <c r="Y24" s="113"/>
      <c r="Z24" s="131"/>
      <c r="AA24" s="131"/>
      <c r="AB24" s="132"/>
    </row>
    <row r="25" spans="1:28" ht="26.25" thickBot="1" x14ac:dyDescent="0.3">
      <c r="A25" s="72" t="s">
        <v>28</v>
      </c>
      <c r="B25" s="14" t="s">
        <v>29</v>
      </c>
      <c r="C25" s="58"/>
      <c r="D25" s="62"/>
      <c r="E25" s="75">
        <v>2</v>
      </c>
      <c r="F25" s="76"/>
      <c r="G25" s="36">
        <f>'havi adatok'!$H$36</f>
        <v>107.50465673392537</v>
      </c>
      <c r="H25" s="9">
        <f t="shared" si="3"/>
        <v>215.00931346785075</v>
      </c>
      <c r="I25" s="77">
        <v>1</v>
      </c>
      <c r="J25" s="78"/>
      <c r="K25" s="35">
        <f>'havi adatok'!$H$39</f>
        <v>871.21653739737837</v>
      </c>
      <c r="L25" s="10">
        <f t="shared" si="1"/>
        <v>871.21653739737837</v>
      </c>
      <c r="M25" s="11">
        <v>1</v>
      </c>
      <c r="N25" s="35">
        <f>'havi adatok'!$H$40</f>
        <v>1388.2914313123561</v>
      </c>
      <c r="O25" s="12">
        <f t="shared" si="5"/>
        <v>1388.2914313123561</v>
      </c>
      <c r="P25" s="102"/>
      <c r="Q25" s="103"/>
      <c r="R25" s="103"/>
      <c r="S25" s="103"/>
      <c r="T25" s="104"/>
      <c r="U25" s="111"/>
      <c r="V25" s="112"/>
      <c r="W25" s="112"/>
      <c r="X25" s="112"/>
      <c r="Y25" s="113"/>
      <c r="Z25" s="131"/>
      <c r="AA25" s="131"/>
      <c r="AB25" s="132"/>
    </row>
    <row r="26" spans="1:28" ht="15.75" thickBot="1" x14ac:dyDescent="0.3">
      <c r="A26" s="73"/>
      <c r="B26" s="8" t="s">
        <v>30</v>
      </c>
      <c r="C26" s="58"/>
      <c r="D26" s="62"/>
      <c r="E26" s="75">
        <v>2</v>
      </c>
      <c r="F26" s="76"/>
      <c r="G26" s="36">
        <f>'havi adatok'!$H$36</f>
        <v>107.50465673392537</v>
      </c>
      <c r="H26" s="9">
        <f t="shared" si="3"/>
        <v>215.00931346785075</v>
      </c>
      <c r="I26" s="77">
        <v>1.5</v>
      </c>
      <c r="J26" s="78"/>
      <c r="K26" s="35">
        <f>'havi adatok'!$H$39</f>
        <v>871.21653739737837</v>
      </c>
      <c r="L26" s="10">
        <f t="shared" si="1"/>
        <v>1306.8248060960675</v>
      </c>
      <c r="M26" s="16">
        <v>1.5</v>
      </c>
      <c r="N26" s="35">
        <f>'havi adatok'!$H$40</f>
        <v>1388.2914313123561</v>
      </c>
      <c r="O26" s="12">
        <f t="shared" si="5"/>
        <v>2082.4371469685339</v>
      </c>
      <c r="P26" s="102"/>
      <c r="Q26" s="103"/>
      <c r="R26" s="103"/>
      <c r="S26" s="103"/>
      <c r="T26" s="104"/>
      <c r="U26" s="111"/>
      <c r="V26" s="112"/>
      <c r="W26" s="112"/>
      <c r="X26" s="112"/>
      <c r="Y26" s="113"/>
      <c r="Z26" s="131"/>
      <c r="AA26" s="131"/>
      <c r="AB26" s="132"/>
    </row>
    <row r="27" spans="1:28" ht="15.75" thickBot="1" x14ac:dyDescent="0.3">
      <c r="A27" s="74"/>
      <c r="B27" s="8" t="s">
        <v>31</v>
      </c>
      <c r="C27" s="58"/>
      <c r="D27" s="62"/>
      <c r="E27" s="79">
        <v>300</v>
      </c>
      <c r="F27" s="80"/>
      <c r="G27" s="36">
        <f>'havi adatok'!$H$36</f>
        <v>107.50465673392537</v>
      </c>
      <c r="H27" s="6">
        <f t="shared" ref="H27" si="7">G27*E27</f>
        <v>32251.39702017761</v>
      </c>
      <c r="I27" s="81">
        <v>4</v>
      </c>
      <c r="J27" s="82"/>
      <c r="K27" s="35">
        <f>'havi adatok'!$H$39</f>
        <v>871.21653739737837</v>
      </c>
      <c r="L27" s="6">
        <f t="shared" ref="L27" si="8">I27*K27</f>
        <v>3484.8661495895135</v>
      </c>
      <c r="M27" s="7">
        <v>4</v>
      </c>
      <c r="N27" s="35">
        <f>'havi adatok'!$H$40</f>
        <v>1388.2914313123561</v>
      </c>
      <c r="O27" s="6">
        <f t="shared" ref="O27" si="9">N27*M27</f>
        <v>5553.1657252494242</v>
      </c>
      <c r="P27" s="102"/>
      <c r="Q27" s="103"/>
      <c r="R27" s="103"/>
      <c r="S27" s="103"/>
      <c r="T27" s="104"/>
      <c r="U27" s="111"/>
      <c r="V27" s="112"/>
      <c r="W27" s="112"/>
      <c r="X27" s="112"/>
      <c r="Y27" s="113"/>
      <c r="Z27" s="131"/>
      <c r="AA27" s="131"/>
      <c r="AB27" s="132"/>
    </row>
    <row r="28" spans="1:28" ht="15.75" thickBot="1" x14ac:dyDescent="0.3">
      <c r="A28" s="15" t="s">
        <v>32</v>
      </c>
      <c r="B28" s="58" t="s">
        <v>33</v>
      </c>
      <c r="C28" s="59"/>
      <c r="D28" s="59"/>
      <c r="E28" s="59"/>
      <c r="F28" s="59"/>
      <c r="G28" s="59"/>
      <c r="H28" s="59"/>
      <c r="I28" s="59"/>
      <c r="J28" s="60"/>
      <c r="K28" s="61"/>
      <c r="L28" s="62"/>
      <c r="M28" s="5"/>
      <c r="N28" s="58"/>
      <c r="O28" s="62"/>
      <c r="P28" s="105"/>
      <c r="Q28" s="106"/>
      <c r="R28" s="106"/>
      <c r="S28" s="106"/>
      <c r="T28" s="107"/>
      <c r="U28" s="114"/>
      <c r="V28" s="115"/>
      <c r="W28" s="115"/>
      <c r="X28" s="115"/>
      <c r="Y28" s="116"/>
      <c r="Z28" s="133"/>
      <c r="AA28" s="133"/>
      <c r="AB28" s="134"/>
    </row>
    <row r="29" spans="1:28" ht="15.75" thickBot="1" x14ac:dyDescent="0.3">
      <c r="A29" s="63" t="s">
        <v>34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5"/>
    </row>
    <row r="30" spans="1:28" x14ac:dyDescent="0.25">
      <c r="A30" s="66" t="s">
        <v>35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8"/>
    </row>
    <row r="31" spans="1:28" ht="15.75" thickBot="1" x14ac:dyDescent="0.3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1"/>
    </row>
    <row r="32" spans="1:28" ht="15" customHeight="1" x14ac:dyDescent="0.25"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</sheetData>
  <mergeCells count="120">
    <mergeCell ref="P5:T5"/>
    <mergeCell ref="P6:R6"/>
    <mergeCell ref="S6:T6"/>
    <mergeCell ref="P7:T10"/>
    <mergeCell ref="P11:Q11"/>
    <mergeCell ref="R11:T11"/>
    <mergeCell ref="P12:Q12"/>
    <mergeCell ref="R12:T12"/>
    <mergeCell ref="P13:T28"/>
    <mergeCell ref="A1:AB1"/>
    <mergeCell ref="A2:AB2"/>
    <mergeCell ref="A3:AB3"/>
    <mergeCell ref="A4:A6"/>
    <mergeCell ref="B4:B6"/>
    <mergeCell ref="C4:D6"/>
    <mergeCell ref="E4:Y4"/>
    <mergeCell ref="Z4:AB4"/>
    <mergeCell ref="E5:H5"/>
    <mergeCell ref="U5:Y5"/>
    <mergeCell ref="Z5:AB28"/>
    <mergeCell ref="U6:W6"/>
    <mergeCell ref="A9:A10"/>
    <mergeCell ref="X6:Y6"/>
    <mergeCell ref="A7:A8"/>
    <mergeCell ref="U7:Y10"/>
    <mergeCell ref="I8:J8"/>
    <mergeCell ref="U11:V11"/>
    <mergeCell ref="W11:Y11"/>
    <mergeCell ref="C12:D12"/>
    <mergeCell ref="E12:F12"/>
    <mergeCell ref="I12:J12"/>
    <mergeCell ref="U12:V12"/>
    <mergeCell ref="C11:D11"/>
    <mergeCell ref="B16:B17"/>
    <mergeCell ref="C16:D16"/>
    <mergeCell ref="E16:F16"/>
    <mergeCell ref="M16:M17"/>
    <mergeCell ref="N16:N17"/>
    <mergeCell ref="O16:O17"/>
    <mergeCell ref="I16:J17"/>
    <mergeCell ref="K16:K17"/>
    <mergeCell ref="I5:L5"/>
    <mergeCell ref="M5:O5"/>
    <mergeCell ref="E6:F6"/>
    <mergeCell ref="I6:J6"/>
    <mergeCell ref="L16:L17"/>
    <mergeCell ref="C9:D9"/>
    <mergeCell ref="E9:F9"/>
    <mergeCell ref="I9:J9"/>
    <mergeCell ref="C7:D7"/>
    <mergeCell ref="E7:F7"/>
    <mergeCell ref="I7:J7"/>
    <mergeCell ref="C8:D8"/>
    <mergeCell ref="C10:D10"/>
    <mergeCell ref="E10:F10"/>
    <mergeCell ref="I10:J10"/>
    <mergeCell ref="E8:F8"/>
    <mergeCell ref="E11:F11"/>
    <mergeCell ref="I11:J11"/>
    <mergeCell ref="W12:Y12"/>
    <mergeCell ref="A13:A18"/>
    <mergeCell ref="C13:D13"/>
    <mergeCell ref="E13:F13"/>
    <mergeCell ref="I13:J13"/>
    <mergeCell ref="U13:Y28"/>
    <mergeCell ref="C14:D14"/>
    <mergeCell ref="A11:A12"/>
    <mergeCell ref="E14:F14"/>
    <mergeCell ref="I14:J14"/>
    <mergeCell ref="C15:D15"/>
    <mergeCell ref="E15:F15"/>
    <mergeCell ref="I15:J15"/>
    <mergeCell ref="C18:D18"/>
    <mergeCell ref="E18:F18"/>
    <mergeCell ref="I18:J18"/>
    <mergeCell ref="C17:D17"/>
    <mergeCell ref="E17:F17"/>
    <mergeCell ref="A19:A23"/>
    <mergeCell ref="C19:D19"/>
    <mergeCell ref="E19:F19"/>
    <mergeCell ref="I19:J19"/>
    <mergeCell ref="C21:D21"/>
    <mergeCell ref="E21:F21"/>
    <mergeCell ref="I21:J21"/>
    <mergeCell ref="C22:D22"/>
    <mergeCell ref="E22:F22"/>
    <mergeCell ref="I22:J22"/>
    <mergeCell ref="C20:D20"/>
    <mergeCell ref="E20:F20"/>
    <mergeCell ref="I20:J20"/>
    <mergeCell ref="C24:D24"/>
    <mergeCell ref="E24:F24"/>
    <mergeCell ref="I24:J24"/>
    <mergeCell ref="C23:D23"/>
    <mergeCell ref="E23:F23"/>
    <mergeCell ref="I23:J23"/>
    <mergeCell ref="B28:J28"/>
    <mergeCell ref="K28:L28"/>
    <mergeCell ref="N28:O28"/>
    <mergeCell ref="A29:AB29"/>
    <mergeCell ref="C26:D26"/>
    <mergeCell ref="E26:F26"/>
    <mergeCell ref="I26:J26"/>
    <mergeCell ref="A25:A27"/>
    <mergeCell ref="C25:D25"/>
    <mergeCell ref="E25:F25"/>
    <mergeCell ref="I25:J25"/>
    <mergeCell ref="C27:D27"/>
    <mergeCell ref="E27:F27"/>
    <mergeCell ref="I27:J27"/>
    <mergeCell ref="A30:AB31"/>
    <mergeCell ref="B32:C32"/>
    <mergeCell ref="D32:E32"/>
    <mergeCell ref="F32:G32"/>
    <mergeCell ref="H32:I32"/>
    <mergeCell ref="J32:K32"/>
    <mergeCell ref="L32:N32"/>
    <mergeCell ref="O32:U32"/>
    <mergeCell ref="V32:X32"/>
    <mergeCell ref="Y32:Z32"/>
  </mergeCells>
  <printOptions horizontalCentered="1" verticalCentered="1"/>
  <pageMargins left="0.23622047244094491" right="0.27559055118110237" top="0.74803149606299213" bottom="0.7480314960629921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zoomScaleNormal="100" zoomScaleSheetLayoutView="100" workbookViewId="0">
      <selection activeCell="F48" sqref="F48"/>
    </sheetView>
  </sheetViews>
  <sheetFormatPr defaultColWidth="9.140625" defaultRowHeight="12" x14ac:dyDescent="0.2"/>
  <cols>
    <col min="1" max="1" width="33.5703125" style="30" bestFit="1" customWidth="1"/>
    <col min="2" max="2" width="16.140625" style="30" bestFit="1" customWidth="1"/>
    <col min="3" max="3" width="16.28515625" style="30" bestFit="1" customWidth="1"/>
    <col min="4" max="4" width="14" style="30" bestFit="1" customWidth="1"/>
    <col min="5" max="5" width="14.7109375" style="30" bestFit="1" customWidth="1"/>
    <col min="6" max="6" width="17.140625" style="30" bestFit="1" customWidth="1"/>
    <col min="7" max="7" width="14" style="30" bestFit="1" customWidth="1"/>
    <col min="8" max="8" width="13.140625" style="30" bestFit="1" customWidth="1"/>
    <col min="9" max="9" width="12.140625" style="30" bestFit="1" customWidth="1"/>
    <col min="10" max="10" width="11.7109375" style="30" bestFit="1" customWidth="1"/>
    <col min="11" max="14" width="11.140625" style="30" bestFit="1" customWidth="1"/>
    <col min="15" max="15" width="12.7109375" style="30" bestFit="1" customWidth="1"/>
    <col min="16" max="16384" width="9.140625" style="30"/>
  </cols>
  <sheetData>
    <row r="1" spans="1:15" x14ac:dyDescent="0.2">
      <c r="A1" s="152" t="s">
        <v>53</v>
      </c>
      <c r="B1" s="152"/>
      <c r="C1" s="152"/>
      <c r="D1" s="152"/>
      <c r="E1" s="21"/>
      <c r="F1" s="21"/>
    </row>
    <row r="2" spans="1:15" x14ac:dyDescent="0.2">
      <c r="A2" s="22" t="s">
        <v>45</v>
      </c>
      <c r="B2" s="22" t="s">
        <v>46</v>
      </c>
      <c r="C2" s="22" t="s">
        <v>47</v>
      </c>
      <c r="D2" s="22" t="s">
        <v>48</v>
      </c>
      <c r="E2" s="17" t="s">
        <v>49</v>
      </c>
      <c r="F2" s="17" t="s">
        <v>50</v>
      </c>
    </row>
    <row r="3" spans="1:15" x14ac:dyDescent="0.2">
      <c r="A3" s="22" t="s">
        <v>36</v>
      </c>
      <c r="B3" s="32">
        <v>439121</v>
      </c>
      <c r="C3" s="25">
        <v>554685187.25440013</v>
      </c>
      <c r="D3" s="24">
        <f t="shared" ref="D3:D5" si="0">C3/B3</f>
        <v>1263.1716252568201</v>
      </c>
      <c r="E3" s="29">
        <v>1.0280643957751381</v>
      </c>
      <c r="F3" s="23">
        <f>E3*D3</f>
        <v>1298.621773679952</v>
      </c>
    </row>
    <row r="4" spans="1:15" x14ac:dyDescent="0.2">
      <c r="A4" s="22" t="s">
        <v>37</v>
      </c>
      <c r="B4" s="33">
        <v>40424785.598999985</v>
      </c>
      <c r="C4" s="25">
        <v>4754910315.9491711</v>
      </c>
      <c r="D4" s="24">
        <f t="shared" si="0"/>
        <v>117.62363721891444</v>
      </c>
      <c r="E4" s="29">
        <v>1</v>
      </c>
      <c r="F4" s="23">
        <f>E4*D4</f>
        <v>117.62363721891444</v>
      </c>
    </row>
    <row r="5" spans="1:15" x14ac:dyDescent="0.2">
      <c r="A5" s="22" t="s">
        <v>38</v>
      </c>
      <c r="B5" s="34">
        <v>224225.2338423247</v>
      </c>
      <c r="C5" s="25">
        <v>2005180948.6926296</v>
      </c>
      <c r="D5" s="24">
        <f t="shared" si="0"/>
        <v>8942.7086966611168</v>
      </c>
      <c r="E5" s="29">
        <v>1</v>
      </c>
      <c r="F5" s="23">
        <f t="shared" ref="F5:F7" si="1">E5*D5</f>
        <v>8942.7086966611168</v>
      </c>
    </row>
    <row r="6" spans="1:15" x14ac:dyDescent="0.2">
      <c r="A6" s="22" t="s">
        <v>39</v>
      </c>
      <c r="B6" s="34">
        <v>24999.741000000002</v>
      </c>
      <c r="C6" s="25">
        <v>293410031.4957</v>
      </c>
      <c r="D6" s="24">
        <f>C6/B6</f>
        <v>11736.522850204727</v>
      </c>
      <c r="E6" s="29">
        <v>1</v>
      </c>
      <c r="F6" s="23">
        <f t="shared" si="1"/>
        <v>11736.522850204727</v>
      </c>
      <c r="I6" s="19"/>
    </row>
    <row r="7" spans="1:15" x14ac:dyDescent="0.2">
      <c r="A7" s="22" t="s">
        <v>40</v>
      </c>
      <c r="B7" s="32">
        <v>436128</v>
      </c>
      <c r="C7" s="25">
        <v>351264142.56</v>
      </c>
      <c r="D7" s="24">
        <f>C7/B7</f>
        <v>805.41525093550513</v>
      </c>
      <c r="E7" s="29">
        <v>1.0280643957751381</v>
      </c>
      <c r="F7" s="23">
        <f t="shared" si="1"/>
        <v>828.01874330109126</v>
      </c>
    </row>
    <row r="9" spans="1:15" hidden="1" x14ac:dyDescent="0.2"/>
    <row r="10" spans="1:15" hidden="1" x14ac:dyDescent="0.2">
      <c r="C10" s="26" t="s">
        <v>42</v>
      </c>
      <c r="D10" s="26" t="s">
        <v>43</v>
      </c>
    </row>
    <row r="11" spans="1:15" hidden="1" x14ac:dyDescent="0.2">
      <c r="A11" s="30" t="s">
        <v>41</v>
      </c>
      <c r="B11" s="27">
        <v>8627348.0350001603</v>
      </c>
      <c r="C11" s="18">
        <v>319028307.92000008</v>
      </c>
      <c r="D11" s="18">
        <v>40941551.329999976</v>
      </c>
      <c r="E11" s="18">
        <f>SUM(C11:D11)</f>
        <v>359969859.25000006</v>
      </c>
      <c r="F11" s="28">
        <f>E11/B11</f>
        <v>41.724277007215157</v>
      </c>
    </row>
    <row r="12" spans="1:15" hidden="1" x14ac:dyDescent="0.2">
      <c r="A12" s="30" t="s">
        <v>39</v>
      </c>
      <c r="B12" s="30">
        <v>8825.2999999999993</v>
      </c>
      <c r="C12" s="18">
        <v>28406108</v>
      </c>
      <c r="D12" s="18">
        <v>35720445</v>
      </c>
      <c r="E12" s="18">
        <f>SUM(C12:D12)</f>
        <v>64126553</v>
      </c>
      <c r="F12" s="28">
        <f>E12/B12</f>
        <v>7266.2179189376002</v>
      </c>
    </row>
    <row r="13" spans="1:15" hidden="1" x14ac:dyDescent="0.2"/>
    <row r="14" spans="1:15" hidden="1" x14ac:dyDescent="0.2">
      <c r="B14" s="20">
        <v>25000000</v>
      </c>
      <c r="C14" s="31">
        <f>C11/B11*B14</f>
        <v>924468059.6683327</v>
      </c>
      <c r="D14" s="18">
        <f>D11/4*12</f>
        <v>122824653.98999992</v>
      </c>
      <c r="E14" s="18">
        <f>SUM(C14:D14)</f>
        <v>1047292713.6583326</v>
      </c>
      <c r="F14" s="28">
        <f>E14/B14</f>
        <v>41.891708546333305</v>
      </c>
    </row>
    <row r="15" spans="1:15" ht="15" x14ac:dyDescent="0.25">
      <c r="A15" s="153" t="s">
        <v>64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</row>
    <row r="16" spans="1:15" ht="15.75" x14ac:dyDescent="0.2">
      <c r="A16" s="154" t="s">
        <v>54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46" t="s">
        <v>62</v>
      </c>
    </row>
    <row r="17" spans="1:16" x14ac:dyDescent="0.2">
      <c r="A17" s="37" t="s">
        <v>55</v>
      </c>
      <c r="B17" s="38" t="s">
        <v>56</v>
      </c>
      <c r="C17" s="38">
        <v>1</v>
      </c>
      <c r="D17" s="38">
        <v>2</v>
      </c>
      <c r="E17" s="38">
        <v>3</v>
      </c>
      <c r="F17" s="38">
        <v>4</v>
      </c>
      <c r="G17" s="38">
        <v>5</v>
      </c>
      <c r="H17" s="38">
        <v>6</v>
      </c>
      <c r="I17" s="38">
        <v>7</v>
      </c>
      <c r="J17" s="38">
        <v>8</v>
      </c>
      <c r="K17" s="38">
        <v>9</v>
      </c>
      <c r="L17" s="38">
        <v>10</v>
      </c>
      <c r="M17" s="38">
        <v>11</v>
      </c>
      <c r="N17" s="38">
        <v>12</v>
      </c>
      <c r="O17" s="38" t="s">
        <v>61</v>
      </c>
    </row>
    <row r="18" spans="1:16" x14ac:dyDescent="0.2">
      <c r="A18" s="39" t="s">
        <v>41</v>
      </c>
      <c r="B18" s="40">
        <v>2025</v>
      </c>
      <c r="C18" s="41">
        <v>298712216</v>
      </c>
      <c r="D18" s="41">
        <v>272541697</v>
      </c>
      <c r="E18" s="41">
        <v>300878545</v>
      </c>
      <c r="F18" s="41">
        <v>299864688</v>
      </c>
      <c r="G18" s="41">
        <v>304155130</v>
      </c>
      <c r="H18" s="41">
        <v>361080687</v>
      </c>
      <c r="I18" s="41">
        <v>370641307</v>
      </c>
      <c r="J18" s="41"/>
      <c r="K18" s="41"/>
      <c r="L18" s="41"/>
      <c r="M18" s="41"/>
      <c r="N18" s="41"/>
      <c r="O18" s="41">
        <f>SUM(C18:N18)</f>
        <v>2207874270</v>
      </c>
      <c r="P18" s="54">
        <f>O18/C4</f>
        <v>0.4643356284963423</v>
      </c>
    </row>
    <row r="19" spans="1:16" x14ac:dyDescent="0.2">
      <c r="A19" s="39" t="s">
        <v>57</v>
      </c>
      <c r="B19" s="40">
        <v>2025</v>
      </c>
      <c r="C19" s="41">
        <v>320167383</v>
      </c>
      <c r="D19" s="41">
        <v>292494963</v>
      </c>
      <c r="E19" s="41">
        <v>227581691</v>
      </c>
      <c r="F19" s="41">
        <v>146541967</v>
      </c>
      <c r="G19" s="41">
        <v>108051088</v>
      </c>
      <c r="H19" s="41">
        <v>65264100</v>
      </c>
      <c r="I19" s="41">
        <v>67062278</v>
      </c>
      <c r="J19" s="41"/>
      <c r="K19" s="41"/>
      <c r="L19" s="41"/>
      <c r="M19" s="41"/>
      <c r="N19" s="41"/>
      <c r="O19" s="41">
        <f t="shared" ref="O19" si="2">SUM(C19:N19)</f>
        <v>1227163470</v>
      </c>
      <c r="P19" s="54">
        <f>O19/C5</f>
        <v>0.61199637409287477</v>
      </c>
    </row>
    <row r="20" spans="1:16" x14ac:dyDescent="0.2">
      <c r="A20" s="39" t="s">
        <v>58</v>
      </c>
      <c r="B20" s="40">
        <v>2025</v>
      </c>
      <c r="C20" s="41">
        <v>50232126</v>
      </c>
      <c r="D20" s="41">
        <v>47056045</v>
      </c>
      <c r="E20" s="41">
        <v>34867228</v>
      </c>
      <c r="F20" s="41">
        <v>22890292</v>
      </c>
      <c r="G20" s="41">
        <v>13686967</v>
      </c>
      <c r="H20" s="41">
        <v>8406674</v>
      </c>
      <c r="I20" s="41">
        <v>8646216</v>
      </c>
      <c r="J20" s="41"/>
      <c r="K20" s="41"/>
      <c r="L20" s="41"/>
      <c r="M20" s="41"/>
      <c r="N20" s="41"/>
      <c r="O20" s="41">
        <f t="shared" ref="O20" si="3">SUM(C20:N20)</f>
        <v>185785548</v>
      </c>
      <c r="P20" s="54">
        <f t="shared" ref="P20:P21" si="4">O20/C6</f>
        <v>0.63319426078560215</v>
      </c>
    </row>
    <row r="21" spans="1:16" x14ac:dyDescent="0.2">
      <c r="A21" s="42" t="s">
        <v>7</v>
      </c>
      <c r="B21" s="40">
        <v>2025</v>
      </c>
      <c r="C21" s="41">
        <v>38807322.479999997</v>
      </c>
      <c r="D21" s="41">
        <v>27241442.199999999</v>
      </c>
      <c r="E21" s="41">
        <v>32108392</v>
      </c>
      <c r="F21" s="41">
        <v>31192971</v>
      </c>
      <c r="G21" s="41">
        <v>25939348</v>
      </c>
      <c r="H21" s="41">
        <v>19207711</v>
      </c>
      <c r="I21" s="41">
        <v>53936270</v>
      </c>
      <c r="J21" s="41"/>
      <c r="K21" s="41"/>
      <c r="L21" s="41"/>
      <c r="M21" s="41"/>
      <c r="N21" s="41"/>
      <c r="O21" s="41">
        <f t="shared" ref="O21" si="5">SUM(C21:N21)</f>
        <v>228433456.68000001</v>
      </c>
      <c r="P21" s="54">
        <f t="shared" si="4"/>
        <v>0.65031817655848811</v>
      </c>
    </row>
    <row r="22" spans="1:16" x14ac:dyDescent="0.2">
      <c r="A22" s="42" t="s">
        <v>8</v>
      </c>
      <c r="B22" s="40">
        <v>2025</v>
      </c>
      <c r="C22" s="41">
        <v>56720616.759999998</v>
      </c>
      <c r="D22" s="41">
        <v>41949063.560000002</v>
      </c>
      <c r="E22" s="41">
        <v>49822392.649999999</v>
      </c>
      <c r="F22" s="41">
        <v>47714863</v>
      </c>
      <c r="G22" s="41">
        <v>38488617</v>
      </c>
      <c r="H22" s="41">
        <v>28943099.759999998</v>
      </c>
      <c r="I22" s="41">
        <v>44188118</v>
      </c>
      <c r="J22" s="41"/>
      <c r="K22" s="41"/>
      <c r="L22" s="41"/>
      <c r="M22" s="41"/>
      <c r="N22" s="41"/>
      <c r="O22" s="41">
        <f t="shared" ref="O22" si="6">SUM(C22:N22)</f>
        <v>307826770.73000002</v>
      </c>
      <c r="P22" s="54">
        <f>O22/C3</f>
        <v>0.55495761884987693</v>
      </c>
    </row>
    <row r="25" spans="1:16" ht="31.5" customHeight="1" x14ac:dyDescent="0.2">
      <c r="A25" s="154" t="s">
        <v>59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46" t="s">
        <v>62</v>
      </c>
    </row>
    <row r="26" spans="1:16" x14ac:dyDescent="0.2">
      <c r="A26" s="43" t="s">
        <v>55</v>
      </c>
      <c r="B26" s="44" t="s">
        <v>56</v>
      </c>
      <c r="C26" s="44">
        <v>1</v>
      </c>
      <c r="D26" s="44">
        <v>2</v>
      </c>
      <c r="E26" s="44">
        <v>3</v>
      </c>
      <c r="F26" s="44">
        <v>4</v>
      </c>
      <c r="G26" s="44">
        <v>5</v>
      </c>
      <c r="H26" s="44">
        <v>6</v>
      </c>
      <c r="I26" s="38">
        <v>7</v>
      </c>
      <c r="J26" s="38">
        <v>8</v>
      </c>
      <c r="K26" s="38">
        <v>9</v>
      </c>
      <c r="L26" s="38">
        <v>10</v>
      </c>
      <c r="M26" s="38">
        <v>11</v>
      </c>
      <c r="N26" s="38">
        <v>12</v>
      </c>
      <c r="O26" s="38" t="s">
        <v>61</v>
      </c>
    </row>
    <row r="27" spans="1:16" x14ac:dyDescent="0.2">
      <c r="A27" s="39" t="s">
        <v>41</v>
      </c>
      <c r="B27" s="40">
        <v>2025</v>
      </c>
      <c r="C27" s="50">
        <v>3087340.699</v>
      </c>
      <c r="D27" s="50">
        <v>2791798.91</v>
      </c>
      <c r="E27" s="50">
        <v>2943146.5639999998</v>
      </c>
      <c r="F27" s="50">
        <v>2787905.199000001</v>
      </c>
      <c r="G27" s="50">
        <v>2825669.9939999995</v>
      </c>
      <c r="H27" s="50">
        <v>3358744.6159999999</v>
      </c>
      <c r="I27" s="50">
        <v>3509404.2740000011</v>
      </c>
      <c r="J27" s="50"/>
      <c r="K27" s="50"/>
      <c r="L27" s="50"/>
      <c r="M27" s="50"/>
      <c r="N27" s="50"/>
      <c r="O27" s="50">
        <f>SUM(C27:N27)</f>
        <v>21304010.256000001</v>
      </c>
      <c r="P27" s="54">
        <f>O27/(B4)</f>
        <v>0.52700366718894887</v>
      </c>
    </row>
    <row r="28" spans="1:16" x14ac:dyDescent="0.2">
      <c r="A28" s="39" t="s">
        <v>57</v>
      </c>
      <c r="B28" s="40">
        <v>2025</v>
      </c>
      <c r="C28" s="51">
        <v>39286385</v>
      </c>
      <c r="D28" s="51">
        <v>35694490</v>
      </c>
      <c r="E28" s="51">
        <v>26886076</v>
      </c>
      <c r="F28" s="51">
        <v>16084434</v>
      </c>
      <c r="G28" s="51">
        <v>11042894</v>
      </c>
      <c r="H28" s="51">
        <v>5491438</v>
      </c>
      <c r="I28" s="51">
        <v>5344152</v>
      </c>
      <c r="J28" s="51"/>
      <c r="K28" s="51"/>
      <c r="L28" s="51"/>
      <c r="M28" s="51"/>
      <c r="N28" s="51"/>
      <c r="O28" s="51">
        <f t="shared" ref="O28" si="7">SUM(C28:N28)</f>
        <v>139829869</v>
      </c>
      <c r="P28" s="54">
        <f>O28/(B5*1000)</f>
        <v>0.62361343816605597</v>
      </c>
    </row>
    <row r="29" spans="1:16" x14ac:dyDescent="0.2">
      <c r="A29" s="39" t="s">
        <v>58</v>
      </c>
      <c r="B29" s="40">
        <v>2025</v>
      </c>
      <c r="C29" s="52">
        <v>5025.8359000000009</v>
      </c>
      <c r="D29" s="52">
        <v>4680.1179999999995</v>
      </c>
      <c r="E29" s="52">
        <v>3228.9580000000001</v>
      </c>
      <c r="F29" s="52">
        <v>1857.6119999999996</v>
      </c>
      <c r="G29" s="52">
        <v>818.96409999999992</v>
      </c>
      <c r="H29" s="52">
        <v>266.73</v>
      </c>
      <c r="I29" s="52">
        <v>294.30279999999999</v>
      </c>
      <c r="J29" s="52"/>
      <c r="K29" s="52"/>
      <c r="L29" s="52"/>
      <c r="M29" s="52"/>
      <c r="N29" s="52"/>
      <c r="O29" s="52">
        <f t="shared" ref="O29" si="8">SUM(C29:N29)</f>
        <v>16172.520799999998</v>
      </c>
      <c r="P29" s="54">
        <f t="shared" ref="P29:P30" si="9">O29/(B6)</f>
        <v>0.6469075339620517</v>
      </c>
    </row>
    <row r="30" spans="1:16" x14ac:dyDescent="0.2">
      <c r="A30" s="39" t="s">
        <v>7</v>
      </c>
      <c r="B30" s="40">
        <v>2025</v>
      </c>
      <c r="C30" s="53">
        <v>49454</v>
      </c>
      <c r="D30" s="53">
        <v>33671</v>
      </c>
      <c r="E30" s="53">
        <v>38942</v>
      </c>
      <c r="F30" s="53">
        <v>37483</v>
      </c>
      <c r="G30" s="53">
        <v>31021</v>
      </c>
      <c r="H30" s="53">
        <v>22047</v>
      </c>
      <c r="I30" s="53">
        <v>66259</v>
      </c>
      <c r="J30" s="53"/>
      <c r="K30" s="53"/>
      <c r="L30" s="53"/>
      <c r="M30" s="53"/>
      <c r="N30" s="53"/>
      <c r="O30" s="53">
        <f t="shared" ref="O30" si="10">SUM(C30:N30)</f>
        <v>278877</v>
      </c>
      <c r="P30" s="54">
        <f t="shared" si="9"/>
        <v>0.63943842174774379</v>
      </c>
    </row>
    <row r="31" spans="1:16" x14ac:dyDescent="0.2">
      <c r="A31" s="39" t="s">
        <v>8</v>
      </c>
      <c r="B31" s="40">
        <v>2025</v>
      </c>
      <c r="C31" s="53">
        <v>46011.8</v>
      </c>
      <c r="D31" s="53">
        <v>32959.369999999995</v>
      </c>
      <c r="E31" s="53">
        <v>39518.300000000003</v>
      </c>
      <c r="F31" s="53">
        <v>36604</v>
      </c>
      <c r="G31" s="53">
        <v>29260.91</v>
      </c>
      <c r="H31" s="53">
        <v>20848</v>
      </c>
      <c r="I31" s="53">
        <v>33258</v>
      </c>
      <c r="J31" s="53"/>
      <c r="K31" s="53"/>
      <c r="L31" s="53"/>
      <c r="M31" s="53"/>
      <c r="N31" s="53"/>
      <c r="O31" s="53">
        <f t="shared" ref="O31" si="11">SUM(C31:N31)</f>
        <v>238460.38</v>
      </c>
      <c r="P31" s="54">
        <f>O31/(B3)</f>
        <v>0.54304025541934908</v>
      </c>
    </row>
    <row r="34" spans="1:16" ht="18.75" x14ac:dyDescent="0.2">
      <c r="A34" s="151" t="s">
        <v>60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46" t="s">
        <v>62</v>
      </c>
    </row>
    <row r="35" spans="1:16" x14ac:dyDescent="0.2">
      <c r="A35" s="43" t="s">
        <v>55</v>
      </c>
      <c r="B35" s="44" t="s">
        <v>56</v>
      </c>
      <c r="C35" s="44">
        <v>1</v>
      </c>
      <c r="D35" s="44">
        <v>2</v>
      </c>
      <c r="E35" s="44">
        <v>3</v>
      </c>
      <c r="F35" s="44">
        <v>4</v>
      </c>
      <c r="G35" s="44">
        <v>5</v>
      </c>
      <c r="H35" s="44">
        <v>6</v>
      </c>
      <c r="I35" s="38">
        <v>7</v>
      </c>
      <c r="J35" s="38">
        <v>8</v>
      </c>
      <c r="K35" s="38">
        <v>9</v>
      </c>
      <c r="L35" s="38">
        <v>10</v>
      </c>
      <c r="M35" s="38">
        <v>11</v>
      </c>
      <c r="N35" s="38">
        <v>12</v>
      </c>
      <c r="O35" s="38" t="s">
        <v>61</v>
      </c>
    </row>
    <row r="36" spans="1:16" x14ac:dyDescent="0.2">
      <c r="A36" s="39" t="s">
        <v>41</v>
      </c>
      <c r="B36" s="40">
        <v>2025</v>
      </c>
      <c r="C36" s="47">
        <f t="shared" ref="C36:H36" si="12">C18/C27</f>
        <v>96.753887932340575</v>
      </c>
      <c r="D36" s="47">
        <f t="shared" si="12"/>
        <v>97.622252098379107</v>
      </c>
      <c r="E36" s="47">
        <f t="shared" si="12"/>
        <v>102.23022824628859</v>
      </c>
      <c r="F36" s="47">
        <f t="shared" si="12"/>
        <v>107.55914085872038</v>
      </c>
      <c r="G36" s="47">
        <f t="shared" si="12"/>
        <v>107.64000419222347</v>
      </c>
      <c r="H36" s="47">
        <f t="shared" si="12"/>
        <v>107.50465673392537</v>
      </c>
      <c r="I36" s="47">
        <f t="shared" ref="I36:N40" si="13">IFERROR(I18/I27,"")</f>
        <v>105.61373898868166</v>
      </c>
      <c r="J36" s="47" t="str">
        <f t="shared" si="13"/>
        <v/>
      </c>
      <c r="K36" s="47" t="str">
        <f t="shared" si="13"/>
        <v/>
      </c>
      <c r="L36" s="47" t="str">
        <f t="shared" si="13"/>
        <v/>
      </c>
      <c r="M36" s="47" t="str">
        <f t="shared" si="13"/>
        <v/>
      </c>
      <c r="N36" s="47" t="str">
        <f t="shared" si="13"/>
        <v/>
      </c>
      <c r="O36" s="47">
        <f>O18/O27</f>
        <v>103.63655684864217</v>
      </c>
    </row>
    <row r="37" spans="1:16" x14ac:dyDescent="0.2">
      <c r="A37" s="39" t="s">
        <v>57</v>
      </c>
      <c r="B37" s="40">
        <v>2025</v>
      </c>
      <c r="C37" s="48">
        <f t="shared" ref="C37:I37" si="14">C19/C28*1000</f>
        <v>8149.5760681467646</v>
      </c>
      <c r="D37" s="48">
        <f t="shared" si="14"/>
        <v>8194.4009565622036</v>
      </c>
      <c r="E37" s="48">
        <f t="shared" si="14"/>
        <v>8464.6673988424354</v>
      </c>
      <c r="F37" s="48">
        <f t="shared" si="14"/>
        <v>9110.794137984587</v>
      </c>
      <c r="G37" s="48">
        <f t="shared" si="14"/>
        <v>9784.6713008383485</v>
      </c>
      <c r="H37" s="48">
        <f t="shared" si="14"/>
        <v>11884.70123854626</v>
      </c>
      <c r="I37" s="48">
        <f t="shared" si="14"/>
        <v>12548.722042337118</v>
      </c>
      <c r="J37" s="48" t="str">
        <f t="shared" si="13"/>
        <v/>
      </c>
      <c r="K37" s="48" t="str">
        <f t="shared" si="13"/>
        <v/>
      </c>
      <c r="L37" s="48" t="str">
        <f t="shared" si="13"/>
        <v/>
      </c>
      <c r="M37" s="48" t="str">
        <f t="shared" si="13"/>
        <v/>
      </c>
      <c r="N37" s="48" t="str">
        <f t="shared" si="13"/>
        <v/>
      </c>
      <c r="O37" s="48">
        <f>O19/O28*1000</f>
        <v>8776.1182841414229</v>
      </c>
      <c r="P37" s="30" t="s">
        <v>63</v>
      </c>
    </row>
    <row r="38" spans="1:16" x14ac:dyDescent="0.2">
      <c r="A38" s="39" t="s">
        <v>58</v>
      </c>
      <c r="B38" s="40">
        <v>2025</v>
      </c>
      <c r="C38" s="48">
        <f t="shared" ref="C38:H40" si="15">C20/C29</f>
        <v>9994.7803707637941</v>
      </c>
      <c r="D38" s="48">
        <f t="shared" si="15"/>
        <v>10054.456960273224</v>
      </c>
      <c r="E38" s="48">
        <f t="shared" si="15"/>
        <v>10798.290965692338</v>
      </c>
      <c r="F38" s="48">
        <f t="shared" si="15"/>
        <v>12322.429011009837</v>
      </c>
      <c r="G38" s="48">
        <f t="shared" si="15"/>
        <v>16712.535995167556</v>
      </c>
      <c r="H38" s="48">
        <f t="shared" si="15"/>
        <v>31517.542083755106</v>
      </c>
      <c r="I38" s="48">
        <f t="shared" si="13"/>
        <v>29378.63995857328</v>
      </c>
      <c r="J38" s="48" t="str">
        <f t="shared" si="13"/>
        <v/>
      </c>
      <c r="K38" s="48" t="str">
        <f t="shared" si="13"/>
        <v/>
      </c>
      <c r="L38" s="48" t="str">
        <f t="shared" si="13"/>
        <v/>
      </c>
      <c r="M38" s="48" t="str">
        <f t="shared" si="13"/>
        <v/>
      </c>
      <c r="N38" s="48" t="str">
        <f t="shared" si="13"/>
        <v/>
      </c>
      <c r="O38" s="48">
        <f>O20/O29</f>
        <v>11487.729729801926</v>
      </c>
      <c r="P38" s="30" t="s">
        <v>63</v>
      </c>
    </row>
    <row r="39" spans="1:16" x14ac:dyDescent="0.2">
      <c r="A39" s="39" t="s">
        <v>7</v>
      </c>
      <c r="B39" s="40">
        <v>2025</v>
      </c>
      <c r="C39" s="49">
        <f t="shared" si="15"/>
        <v>784.71554333319841</v>
      </c>
      <c r="D39" s="49">
        <f t="shared" si="15"/>
        <v>809.0476136734876</v>
      </c>
      <c r="E39" s="49">
        <f t="shared" si="15"/>
        <v>824.51830928046843</v>
      </c>
      <c r="F39" s="49">
        <f t="shared" si="15"/>
        <v>832.18981938478782</v>
      </c>
      <c r="G39" s="49">
        <f t="shared" si="15"/>
        <v>836.18671222720093</v>
      </c>
      <c r="H39" s="49">
        <f t="shared" si="15"/>
        <v>871.21653739737837</v>
      </c>
      <c r="I39" s="49">
        <f t="shared" si="13"/>
        <v>814.02179326582052</v>
      </c>
      <c r="J39" s="49" t="str">
        <f t="shared" si="13"/>
        <v/>
      </c>
      <c r="K39" s="49" t="str">
        <f t="shared" si="13"/>
        <v/>
      </c>
      <c r="L39" s="49" t="str">
        <f t="shared" si="13"/>
        <v/>
      </c>
      <c r="M39" s="49" t="str">
        <f t="shared" si="13"/>
        <v/>
      </c>
      <c r="N39" s="49" t="str">
        <f t="shared" si="13"/>
        <v/>
      </c>
      <c r="O39" s="49">
        <f>O21/O30</f>
        <v>819.11902623737353</v>
      </c>
    </row>
    <row r="40" spans="1:16" x14ac:dyDescent="0.2">
      <c r="A40" s="39" t="s">
        <v>8</v>
      </c>
      <c r="B40" s="40">
        <v>2025</v>
      </c>
      <c r="C40" s="49">
        <f t="shared" si="15"/>
        <v>1232.7406613086207</v>
      </c>
      <c r="D40" s="49">
        <f t="shared" si="15"/>
        <v>1272.7507704182456</v>
      </c>
      <c r="E40" s="49">
        <f t="shared" si="15"/>
        <v>1260.7423054635447</v>
      </c>
      <c r="F40" s="49">
        <f t="shared" si="15"/>
        <v>1303.5423177794776</v>
      </c>
      <c r="G40" s="49">
        <f t="shared" si="15"/>
        <v>1315.359535981622</v>
      </c>
      <c r="H40" s="49">
        <f t="shared" si="15"/>
        <v>1388.2914313123561</v>
      </c>
      <c r="I40" s="49">
        <f t="shared" si="13"/>
        <v>1328.6462805941428</v>
      </c>
      <c r="J40" s="49" t="str">
        <f t="shared" si="13"/>
        <v/>
      </c>
      <c r="K40" s="49" t="str">
        <f t="shared" si="13"/>
        <v/>
      </c>
      <c r="L40" s="49" t="str">
        <f t="shared" si="13"/>
        <v/>
      </c>
      <c r="M40" s="49" t="str">
        <f t="shared" si="13"/>
        <v/>
      </c>
      <c r="N40" s="49" t="str">
        <f t="shared" si="13"/>
        <v/>
      </c>
      <c r="O40" s="49">
        <f>O22/O31</f>
        <v>1290.8927291401617</v>
      </c>
    </row>
    <row r="41" spans="1:16" x14ac:dyDescent="0.2"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</row>
  </sheetData>
  <sheetProtection sheet="1" objects="1" scenarios="1"/>
  <mergeCells count="5">
    <mergeCell ref="A34:N34"/>
    <mergeCell ref="A1:D1"/>
    <mergeCell ref="A15:O15"/>
    <mergeCell ref="A16:N16"/>
    <mergeCell ref="A25:N2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FB5FF825A4D3E143BBD50C69576B45A6" ma:contentTypeVersion="14" ma:contentTypeDescription="Új dokumentum létrehozása." ma:contentTypeScope="" ma:versionID="67b20944de212602adc13b89953e4784">
  <xsd:schema xmlns:xsd="http://www.w3.org/2001/XMLSchema" xmlns:xs="http://www.w3.org/2001/XMLSchema" xmlns:p="http://schemas.microsoft.com/office/2006/metadata/properties" xmlns:ns2="12243d62-430c-4bd1-b0be-3519f4c149e7" xmlns:ns3="a2d0bbf8-3f09-491f-ac8a-3dc669654d12" targetNamespace="http://schemas.microsoft.com/office/2006/metadata/properties" ma:root="true" ma:fieldsID="b32efe22e9cf26f6a736417dc0c06b09" ns2:_="" ns3:_="">
    <xsd:import namespace="12243d62-430c-4bd1-b0be-3519f4c149e7"/>
    <xsd:import namespace="a2d0bbf8-3f09-491f-ac8a-3dc669654d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43d62-430c-4bd1-b0be-3519f4c149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Képcímkék" ma:readOnly="false" ma:fieldId="{5cf76f15-5ced-4ddc-b409-7134ff3c332f}" ma:taxonomyMulti="true" ma:sspId="1323a659-14ea-4466-8044-9b1bfca8b4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0bbf8-3f09-491f-ac8a-3dc669654d1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9ec6957-05be-4426-8fd3-954dc7497074}" ma:internalName="TaxCatchAll" ma:showField="CatchAllData" ma:web="a2d0bbf8-3f09-491f-ac8a-3dc669654d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2d0bbf8-3f09-491f-ac8a-3dc669654d12" xsi:nil="true"/>
    <lcf76f155ced4ddcb4097134ff3c332f xmlns="12243d62-430c-4bd1-b0be-3519f4c149e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C4856C4-0E6E-4EC8-B949-1E68F8E66B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65BE82-5A6D-43B8-9A82-C1DC7AD220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243d62-430c-4bd1-b0be-3519f4c149e7"/>
    <ds:schemaRef ds:uri="a2d0bbf8-3f09-491f-ac8a-3dc669654d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B1FDA6-44FC-4D60-AA17-365E7D87A12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2243d62-430c-4bd1-b0be-3519f4c149e7"/>
    <ds:schemaRef ds:uri="a2d0bbf8-3f09-491f-ac8a-3dc669654d1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2025_07 hó</vt:lpstr>
      <vt:lpstr>2025_06 hó</vt:lpstr>
      <vt:lpstr>havi adatok</vt:lpstr>
      <vt:lpstr>'2025_06 hó'!Nyomtatási_terület</vt:lpstr>
      <vt:lpstr>'2025_07 hó'!Nyomtatási_terület</vt:lpstr>
      <vt:lpstr>'havi adatok'!Nyomtatási_terület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</dc:creator>
  <cp:lastModifiedBy>Kata</cp:lastModifiedBy>
  <cp:lastPrinted>2025-08-28T13:54:02Z</cp:lastPrinted>
  <dcterms:created xsi:type="dcterms:W3CDTF">2021-05-31T13:31:58Z</dcterms:created>
  <dcterms:modified xsi:type="dcterms:W3CDTF">2025-08-28T20:08:46Z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0x010100FB5FF825A4D3E143BBD50C69576B45A6</vt:lpwstr>
  </property>
</Properties>
</file>