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agn\Documents\2025\"/>
    </mc:Choice>
  </mc:AlternateContent>
  <xr:revisionPtr revIDLastSave="0" documentId="8_{DA6C76D8-5B3B-4E40-BF37-CA86E47D5FAF}" xr6:coauthVersionLast="47" xr6:coauthVersionMax="47" xr10:uidLastSave="{00000000-0000-0000-0000-000000000000}"/>
  <bookViews>
    <workbookView xWindow="156" yWindow="0" windowWidth="21516" windowHeight="12960" xr2:uid="{00000000-000D-0000-FFFF-FFFF00000000}"/>
  </bookViews>
  <sheets>
    <sheet name="Tipizálható minimum bérleti díj" sheetId="2" r:id="rId1"/>
    <sheet name="Egyedi minimum bérleti díj" sheetId="6" r:id="rId2"/>
  </sheets>
  <definedNames>
    <definedName name="_xlnm.Print_Area" localSheetId="1">'Egyedi minimum bérleti díj'!$A$1:$E$38</definedName>
    <definedName name="_xlnm.Print_Area" localSheetId="0">'Tipizálható minimum bérleti díj'!$A$2:$D$19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E29" i="6"/>
  <c r="D29" i="6"/>
  <c r="E30" i="6"/>
  <c r="D30" i="6"/>
  <c r="E37" i="6"/>
  <c r="E36" i="6"/>
  <c r="E35" i="6"/>
  <c r="E34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37" i="6"/>
  <c r="D36" i="6"/>
  <c r="D35" i="6"/>
  <c r="D34" i="6"/>
  <c r="D33" i="6"/>
  <c r="D32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C19" i="2"/>
  <c r="C17" i="2"/>
  <c r="C15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<sst xmlns="http://schemas.openxmlformats.org/spreadsheetml/2006/main" count="98" uniqueCount="80">
  <si>
    <r>
      <t>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</si>
  <si>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Bérleti díj</t>
  </si>
  <si>
    <t>Rendelő</t>
  </si>
  <si>
    <t>Irodahelyiség</t>
  </si>
  <si>
    <t>Üzlethelyiség</t>
  </si>
  <si>
    <t>Műtő</t>
  </si>
  <si>
    <t>Labor</t>
  </si>
  <si>
    <t>Raktár</t>
  </si>
  <si>
    <t>Oktató terem</t>
  </si>
  <si>
    <t>Kisszalon</t>
  </si>
  <si>
    <t>Semmelweis Szalon</t>
  </si>
  <si>
    <t>Szenátusi terem</t>
  </si>
  <si>
    <t>55,0-80,0</t>
  </si>
  <si>
    <t>Alapterület/</t>
  </si>
  <si>
    <t>Megnevezés</t>
  </si>
  <si>
    <t>EOK</t>
  </si>
  <si>
    <t>KIÉ</t>
  </si>
  <si>
    <t>NET</t>
  </si>
  <si>
    <t>FOK</t>
  </si>
  <si>
    <t xml:space="preserve"> </t>
  </si>
  <si>
    <t>ETK</t>
  </si>
  <si>
    <t>Tornaterem (ETK új szárny)</t>
  </si>
  <si>
    <t>egység</t>
  </si>
  <si>
    <t>Ft/m2/hó</t>
  </si>
  <si>
    <t>Ft/óra</t>
  </si>
  <si>
    <t>egység ár (Ft)</t>
  </si>
  <si>
    <t>Szemináriumi terem</t>
  </si>
  <si>
    <t xml:space="preserve">Hári Pál, Beznák Aladár terem </t>
  </si>
  <si>
    <t xml:space="preserve">Hevessy György, Békessy György terem </t>
  </si>
  <si>
    <t xml:space="preserve">Szent-Györgyi Albert terem </t>
  </si>
  <si>
    <t xml:space="preserve">Aula </t>
  </si>
  <si>
    <t xml:space="preserve">Karzat </t>
  </si>
  <si>
    <t xml:space="preserve">Díszterem </t>
  </si>
  <si>
    <t xml:space="preserve">Galéria </t>
  </si>
  <si>
    <t>Ruhatár</t>
  </si>
  <si>
    <t>Zöld vagy Barna előadó (lépcsőzetes)</t>
  </si>
  <si>
    <t xml:space="preserve">Árkövy József előadóterem </t>
  </si>
  <si>
    <t>Balogh terem</t>
  </si>
  <si>
    <t xml:space="preserve">Varga terem </t>
  </si>
  <si>
    <t xml:space="preserve">FOK szemináriumi terem </t>
  </si>
  <si>
    <t>egység ár 
(Ft/ óra)</t>
  </si>
  <si>
    <t>Intézmény</t>
  </si>
  <si>
    <t>Gyógytornászgyakorló terem 
(ETK, Vas utcai szárny) 5 db</t>
  </si>
  <si>
    <t>Tornaterem (ETK, Vas utcai szárny) 2 db</t>
  </si>
  <si>
    <t>&lt; 50</t>
  </si>
  <si>
    <t>50-70</t>
  </si>
  <si>
    <t>70-90</t>
  </si>
  <si>
    <t>90-120</t>
  </si>
  <si>
    <t xml:space="preserve">150 &lt; </t>
  </si>
  <si>
    <t>120-150</t>
  </si>
  <si>
    <t>Ft/db/hó</t>
  </si>
  <si>
    <t>Alapterület/
egység</t>
  </si>
  <si>
    <t xml:space="preserve">egység ár napi 
(Ft/ 8 óra ) </t>
  </si>
  <si>
    <t>ORII</t>
  </si>
  <si>
    <t>CC</t>
  </si>
  <si>
    <t>Stúdió</t>
  </si>
  <si>
    <t>Ft/nap</t>
  </si>
  <si>
    <t>RAOUL</t>
  </si>
  <si>
    <t>Előadó terem (tolmács fülkével ETK új szárny)
Kossuth Zsuzsanna terem (0.15)</t>
  </si>
  <si>
    <t xml:space="preserve">Tanácsterem </t>
  </si>
  <si>
    <t>-</t>
  </si>
  <si>
    <t>Bókay János</t>
  </si>
  <si>
    <t>Semmelweis Ignác</t>
  </si>
  <si>
    <t>Bérleti díj
(az önköltség mértéke egyedileg vizsgálandó!)</t>
  </si>
  <si>
    <t>* az önköltségi ár alkalmazható időarányosan</t>
  </si>
  <si>
    <t>Étel-ital automata (belső alapellátást biztosító, egyedi engedély alapján)</t>
  </si>
  <si>
    <t>Étel-ital automata</t>
  </si>
  <si>
    <t>na.</t>
  </si>
  <si>
    <t>Földszinti tárgyaló</t>
  </si>
  <si>
    <t>Uszoda sáv hétköznap 45 perc</t>
  </si>
  <si>
    <t>Uszoda sáv hétköznap 60 perc</t>
  </si>
  <si>
    <t>Tornaterem</t>
  </si>
  <si>
    <t>Tornaterem 2 db</t>
  </si>
  <si>
    <r>
      <rPr>
        <b/>
        <sz val="16"/>
        <color rgb="FF000000"/>
        <rFont val="Times New Roman"/>
        <family val="1"/>
        <charset val="238"/>
      </rPr>
      <t xml:space="preserve">2025 </t>
    </r>
    <r>
      <rPr>
        <b/>
        <sz val="11"/>
        <color rgb="FF000000"/>
        <rFont val="Times New Roman"/>
        <family val="1"/>
        <charset val="238"/>
      </rPr>
      <t xml:space="preserve">
Egyedi minimum bérleti díjak
</t>
    </r>
    <r>
      <rPr>
        <sz val="11"/>
        <color rgb="FF000000"/>
        <rFont val="Times New Roman"/>
        <family val="1"/>
        <charset val="238"/>
      </rPr>
      <t>* a közüzemi díjakat tartalmazza</t>
    </r>
    <r>
      <rPr>
        <b/>
        <sz val="11"/>
        <color rgb="FF000000"/>
        <rFont val="Times New Roman"/>
        <family val="1"/>
        <charset val="238"/>
      </rPr>
      <t xml:space="preserve">,
</t>
    </r>
    <r>
      <rPr>
        <sz val="11"/>
        <color rgb="FF000000"/>
        <rFont val="Times New Roman"/>
        <family val="1"/>
        <charset val="238"/>
      </rPr>
      <t>de nem tartalmazza az egyéb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 xml:space="preserve">szolgáltatásokat </t>
    </r>
  </si>
  <si>
    <r>
      <rPr>
        <b/>
        <sz val="16"/>
        <color rgb="FF000000"/>
        <rFont val="Times New Roman"/>
        <family val="1"/>
        <charset val="238"/>
      </rPr>
      <t>2025</t>
    </r>
    <r>
      <rPr>
        <b/>
        <sz val="11"/>
        <color rgb="FF000000"/>
        <rFont val="Times New Roman"/>
        <family val="1"/>
        <charset val="238"/>
      </rPr>
      <t xml:space="preserve">
Tipizálható minimum bérleti díjak
</t>
    </r>
    <r>
      <rPr>
        <sz val="11"/>
        <color rgb="FF000000"/>
        <rFont val="Times New Roman"/>
        <family val="1"/>
        <charset val="238"/>
      </rPr>
      <t>* közüzemi költség nélkül</t>
    </r>
  </si>
  <si>
    <t>Tankonyha</t>
  </si>
  <si>
    <t>Számítástechnikai terem</t>
  </si>
  <si>
    <t>45,0-73,0</t>
  </si>
  <si>
    <t>95,0;
115,0</t>
  </si>
  <si>
    <t>~ 420,0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</si>
</sst>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,##0\ &quot;Ft/óra&quot;"/>
    <numFmt numFmtId="167" formatCode="0.0"/>
    <numFmt numFmtId="168" formatCode="#,##0\ &quot;Ft/nap&quot;"/>
    <numFmt numFmtId="169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2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7" fontId="4" fillId="0" borderId="2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right" vertical="center"/>
    </xf>
    <xf numFmtId="168" fontId="5" fillId="0" borderId="2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horizontal="right" vertical="center"/>
    </xf>
    <xf numFmtId="168" fontId="5" fillId="0" borderId="5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horizontal="right" vertical="center"/>
    </xf>
    <xf numFmtId="168" fontId="5" fillId="0" borderId="7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horizontal="right" vertical="center"/>
    </xf>
    <xf numFmtId="168" fontId="5" fillId="0" borderId="13" xfId="0" applyNumberFormat="1" applyFont="1" applyBorder="1" applyAlignment="1">
      <alignment vertical="center"/>
    </xf>
    <xf numFmtId="169" fontId="4" fillId="0" borderId="7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169" fontId="4" fillId="0" borderId="2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68" fontId="4" fillId="0" borderId="5" xfId="0" applyNumberFormat="1" applyFont="1" applyBorder="1" applyAlignment="1">
      <alignment vertical="center"/>
    </xf>
    <xf numFmtId="165" fontId="5" fillId="0" borderId="24" xfId="0" applyNumberFormat="1" applyFont="1" applyBorder="1" applyAlignment="1">
      <alignment horizontal="right" vertical="center"/>
    </xf>
    <xf numFmtId="168" fontId="4" fillId="0" borderId="24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0" fontId="4" fillId="0" borderId="33" xfId="0" applyFont="1" applyBorder="1" applyAlignment="1">
      <alignment horizontal="left" vertical="center" wrapText="1"/>
    </xf>
    <xf numFmtId="167" fontId="4" fillId="0" borderId="13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right" vertical="center"/>
    </xf>
    <xf numFmtId="168" fontId="5" fillId="0" borderId="10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7" fontId="2" fillId="0" borderId="5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right" vertical="center"/>
    </xf>
    <xf numFmtId="168" fontId="5" fillId="0" borderId="2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 wrapText="1"/>
    </xf>
    <xf numFmtId="167" fontId="2" fillId="0" borderId="39" xfId="0" applyNumberFormat="1" applyFont="1" applyFill="1" applyBorder="1" applyAlignment="1">
      <alignment horizontal="center" vertical="center"/>
    </xf>
    <xf numFmtId="165" fontId="5" fillId="0" borderId="39" xfId="0" applyNumberFormat="1" applyFont="1" applyFill="1" applyBorder="1" applyAlignment="1">
      <alignment horizontal="right" vertical="center"/>
    </xf>
    <xf numFmtId="168" fontId="5" fillId="0" borderId="40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BreakPreview" zoomScale="120" zoomScaleNormal="100" zoomScaleSheetLayoutView="120" workbookViewId="0">
      <selection activeCell="E1" sqref="E1:E21"/>
    </sheetView>
  </sheetViews>
  <sheetFormatPr defaultColWidth="9.109375" defaultRowHeight="13.8" x14ac:dyDescent="0.3"/>
  <cols>
    <col min="1" max="1" width="25.109375" style="15" customWidth="1"/>
    <col min="2" max="2" width="13" style="15" customWidth="1"/>
    <col min="3" max="3" width="14.5546875" style="15" bestFit="1" customWidth="1"/>
    <col min="4" max="4" width="13" style="15" customWidth="1"/>
    <col min="5" max="5" width="16.6640625" style="15" customWidth="1"/>
    <col min="6" max="16384" width="9.109375" style="15"/>
  </cols>
  <sheetData>
    <row r="1" spans="1:4" ht="14.4" thickBot="1" x14ac:dyDescent="0.35"/>
    <row r="2" spans="1:4" s="16" customFormat="1" x14ac:dyDescent="0.3">
      <c r="A2" s="80" t="s">
        <v>74</v>
      </c>
      <c r="B2" s="81"/>
      <c r="C2" s="81"/>
      <c r="D2" s="81"/>
    </row>
    <row r="3" spans="1:4" s="16" customFormat="1" ht="35.25" customHeight="1" thickBot="1" x14ac:dyDescent="0.35">
      <c r="A3" s="82"/>
      <c r="B3" s="83"/>
      <c r="C3" s="83"/>
      <c r="D3" s="83"/>
    </row>
    <row r="4" spans="1:4" s="16" customFormat="1" ht="48" customHeight="1" x14ac:dyDescent="0.3">
      <c r="A4" s="78" t="s">
        <v>14</v>
      </c>
      <c r="B4" s="4" t="s">
        <v>51</v>
      </c>
      <c r="C4" s="84" t="s">
        <v>63</v>
      </c>
      <c r="D4" s="85"/>
    </row>
    <row r="5" spans="1:4" s="16" customFormat="1" ht="17.399999999999999" thickBot="1" x14ac:dyDescent="0.35">
      <c r="A5" s="79"/>
      <c r="B5" s="5" t="s">
        <v>0</v>
      </c>
      <c r="C5" s="2" t="s">
        <v>25</v>
      </c>
      <c r="D5" s="3" t="s">
        <v>22</v>
      </c>
    </row>
    <row r="6" spans="1:4" s="16" customFormat="1" x14ac:dyDescent="0.3">
      <c r="A6" s="6" t="s">
        <v>2</v>
      </c>
      <c r="B6" s="11">
        <v>1</v>
      </c>
      <c r="C6" s="73">
        <f>ROUNDUP(3629,-2)</f>
        <v>3700</v>
      </c>
      <c r="D6" s="17" t="s">
        <v>23</v>
      </c>
    </row>
    <row r="7" spans="1:4" s="16" customFormat="1" x14ac:dyDescent="0.3">
      <c r="A7" s="7" t="s">
        <v>3</v>
      </c>
      <c r="B7" s="12">
        <v>1</v>
      </c>
      <c r="C7" s="73">
        <f>ROUNDUP(4096,-2)</f>
        <v>4100</v>
      </c>
      <c r="D7" s="18" t="s">
        <v>23</v>
      </c>
    </row>
    <row r="8" spans="1:4" s="16" customFormat="1" x14ac:dyDescent="0.3">
      <c r="A8" s="7" t="s">
        <v>4</v>
      </c>
      <c r="B8" s="12">
        <v>1</v>
      </c>
      <c r="C8" s="73">
        <f>ROUNDUP(7881,-2)</f>
        <v>7900</v>
      </c>
      <c r="D8" s="18" t="s">
        <v>23</v>
      </c>
    </row>
    <row r="9" spans="1:4" s="16" customFormat="1" x14ac:dyDescent="0.3">
      <c r="A9" s="7" t="s">
        <v>5</v>
      </c>
      <c r="B9" s="12">
        <v>1</v>
      </c>
      <c r="C9" s="74">
        <f>ROUNDUP(207400,-2)</f>
        <v>207400</v>
      </c>
      <c r="D9" s="18" t="s">
        <v>56</v>
      </c>
    </row>
    <row r="10" spans="1:4" s="16" customFormat="1" x14ac:dyDescent="0.3">
      <c r="A10" s="7" t="s">
        <v>6</v>
      </c>
      <c r="B10" s="12">
        <v>1</v>
      </c>
      <c r="C10" s="74">
        <f>ROUNDUP(5185,-2)</f>
        <v>5200</v>
      </c>
      <c r="D10" s="18" t="s">
        <v>23</v>
      </c>
    </row>
    <row r="11" spans="1:4" s="16" customFormat="1" x14ac:dyDescent="0.3">
      <c r="A11" s="7" t="s">
        <v>7</v>
      </c>
      <c r="B11" s="12">
        <v>1</v>
      </c>
      <c r="C11" s="74">
        <f>ROUNDUP(2074,-2)</f>
        <v>2100</v>
      </c>
      <c r="D11" s="18" t="s">
        <v>23</v>
      </c>
    </row>
    <row r="12" spans="1:4" s="16" customFormat="1" x14ac:dyDescent="0.3">
      <c r="A12" s="77" t="s">
        <v>8</v>
      </c>
      <c r="B12" s="12" t="s">
        <v>44</v>
      </c>
      <c r="C12" s="74">
        <f>ROUNDUP(6325,-2)</f>
        <v>6400</v>
      </c>
      <c r="D12" s="18" t="s">
        <v>24</v>
      </c>
    </row>
    <row r="13" spans="1:4" s="16" customFormat="1" x14ac:dyDescent="0.3">
      <c r="A13" s="77"/>
      <c r="B13" s="12" t="s">
        <v>45</v>
      </c>
      <c r="C13" s="74">
        <f>ROUNDUP(7881,-2)</f>
        <v>7900</v>
      </c>
      <c r="D13" s="18" t="s">
        <v>24</v>
      </c>
    </row>
    <row r="14" spans="1:4" s="16" customFormat="1" x14ac:dyDescent="0.3">
      <c r="A14" s="77"/>
      <c r="B14" s="12" t="s">
        <v>46</v>
      </c>
      <c r="C14" s="74">
        <v>11300</v>
      </c>
      <c r="D14" s="18" t="s">
        <v>24</v>
      </c>
    </row>
    <row r="15" spans="1:4" s="16" customFormat="1" x14ac:dyDescent="0.3">
      <c r="A15" s="77"/>
      <c r="B15" s="12" t="s">
        <v>47</v>
      </c>
      <c r="C15" s="74">
        <f>ROUNDUP(13481,-2)</f>
        <v>13500</v>
      </c>
      <c r="D15" s="18" t="s">
        <v>24</v>
      </c>
    </row>
    <row r="16" spans="1:4" s="16" customFormat="1" x14ac:dyDescent="0.3">
      <c r="A16" s="77"/>
      <c r="B16" s="12" t="s">
        <v>49</v>
      </c>
      <c r="C16" s="74">
        <v>17000</v>
      </c>
      <c r="D16" s="18" t="s">
        <v>24</v>
      </c>
    </row>
    <row r="17" spans="1:4" s="16" customFormat="1" x14ac:dyDescent="0.3">
      <c r="A17" s="77"/>
      <c r="B17" s="12" t="s">
        <v>48</v>
      </c>
      <c r="C17" s="74">
        <f>ROUNDUP(23436,-2)</f>
        <v>23500</v>
      </c>
      <c r="D17" s="18" t="s">
        <v>24</v>
      </c>
    </row>
    <row r="18" spans="1:4" x14ac:dyDescent="0.3">
      <c r="A18" s="8" t="s">
        <v>66</v>
      </c>
      <c r="B18" s="12">
        <v>2</v>
      </c>
      <c r="C18" s="74">
        <v>17000</v>
      </c>
      <c r="D18" s="18" t="s">
        <v>50</v>
      </c>
    </row>
    <row r="19" spans="1:4" ht="50.4" customHeight="1" thickBot="1" x14ac:dyDescent="0.35">
      <c r="A19" s="19" t="s">
        <v>65</v>
      </c>
      <c r="B19" s="20">
        <v>2</v>
      </c>
      <c r="C19" s="74">
        <f>ROUNDUP(10370,-2)</f>
        <v>10400</v>
      </c>
      <c r="D19" s="21" t="s">
        <v>50</v>
      </c>
    </row>
    <row r="21" spans="1:4" ht="298.2" customHeight="1" x14ac:dyDescent="0.3">
      <c r="A21" s="75"/>
      <c r="B21" s="76"/>
      <c r="C21" s="76"/>
      <c r="D21" s="76"/>
    </row>
  </sheetData>
  <mergeCells count="5">
    <mergeCell ref="A21:D21"/>
    <mergeCell ref="A12:A17"/>
    <mergeCell ref="A4:A5"/>
    <mergeCell ref="A2:D3"/>
    <mergeCell ref="C4:D4"/>
  </mergeCells>
  <phoneticPr fontId="6" type="noConversion"/>
  <printOptions horizontalCentered="1"/>
  <pageMargins left="0.27559055118110237" right="0.19685039370078741" top="0.74803149606299213" bottom="0.74803149606299213" header="0.31496062992125984" footer="0.31496062992125984"/>
  <pageSetup paperSize="9" scale="75" orientation="portrait" r:id="rId1"/>
  <headerFooter>
    <oddHeader>&amp;R&amp;"times,Normál"&amp;10 1.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54E1-FB3C-426B-B26A-FDDBE8AA9C94}">
  <dimension ref="A1:K38"/>
  <sheetViews>
    <sheetView view="pageBreakPreview" zoomScale="110" zoomScaleNormal="100" zoomScaleSheetLayoutView="110" workbookViewId="0">
      <pane xSplit="1" ySplit="3" topLeftCell="B12" activePane="bottomRight" state="frozen"/>
      <selection pane="topRight" activeCell="B1" sqref="B1"/>
      <selection pane="bottomLeft" activeCell="A5" sqref="A5"/>
      <selection pane="bottomRight" activeCell="I32" sqref="I32"/>
    </sheetView>
  </sheetViews>
  <sheetFormatPr defaultColWidth="9.109375" defaultRowHeight="13.8" x14ac:dyDescent="0.3"/>
  <cols>
    <col min="1" max="1" width="17.44140625" style="15" customWidth="1"/>
    <col min="2" max="2" width="41.33203125" style="15" customWidth="1"/>
    <col min="3" max="3" width="17.5546875" style="15" customWidth="1"/>
    <col min="4" max="5" width="16" style="15" customWidth="1"/>
    <col min="6" max="16384" width="9.109375" style="15"/>
  </cols>
  <sheetData>
    <row r="1" spans="1:11" ht="71.25" customHeight="1" thickBot="1" x14ac:dyDescent="0.35">
      <c r="A1" s="94" t="s">
        <v>73</v>
      </c>
      <c r="B1" s="94"/>
      <c r="C1" s="94"/>
      <c r="D1" s="94"/>
      <c r="E1" s="94"/>
    </row>
    <row r="2" spans="1:11" x14ac:dyDescent="0.3">
      <c r="A2" s="101" t="s">
        <v>41</v>
      </c>
      <c r="B2" s="95" t="s">
        <v>14</v>
      </c>
      <c r="C2" s="1" t="s">
        <v>13</v>
      </c>
      <c r="D2" s="84" t="s">
        <v>1</v>
      </c>
      <c r="E2" s="85"/>
    </row>
    <row r="3" spans="1:11" ht="28.2" thickBot="1" x14ac:dyDescent="0.35">
      <c r="A3" s="102"/>
      <c r="B3" s="96"/>
      <c r="C3" s="2" t="s">
        <v>0</v>
      </c>
      <c r="D3" s="24" t="s">
        <v>40</v>
      </c>
      <c r="E3" s="25" t="s">
        <v>52</v>
      </c>
    </row>
    <row r="4" spans="1:11" x14ac:dyDescent="0.3">
      <c r="A4" s="97" t="s">
        <v>15</v>
      </c>
      <c r="B4" s="31" t="s">
        <v>26</v>
      </c>
      <c r="C4" s="70">
        <v>30</v>
      </c>
      <c r="D4" s="48">
        <f>ROUND(15866.1,-2)</f>
        <v>15900</v>
      </c>
      <c r="E4" s="49">
        <f>ROUNDUP(76157.28,-2)</f>
        <v>76200</v>
      </c>
    </row>
    <row r="5" spans="1:11" x14ac:dyDescent="0.3">
      <c r="A5" s="98"/>
      <c r="B5" s="32" t="s">
        <v>27</v>
      </c>
      <c r="C5" s="30">
        <v>76</v>
      </c>
      <c r="D5" s="48">
        <f xml:space="preserve"> ROUNDUP(28206.4,-2)</f>
        <v>28300</v>
      </c>
      <c r="E5" s="49">
        <f>ROUNDUP(135390.72,-2)</f>
        <v>135400</v>
      </c>
    </row>
    <row r="6" spans="1:11" x14ac:dyDescent="0.3">
      <c r="A6" s="98"/>
      <c r="B6" s="32" t="s">
        <v>28</v>
      </c>
      <c r="C6" s="71">
        <v>188</v>
      </c>
      <c r="D6" s="48">
        <f>ROUNDUP(42309.6,-2)</f>
        <v>42400</v>
      </c>
      <c r="E6" s="49">
        <f>ROUNDUP(217770,-2)</f>
        <v>217800</v>
      </c>
      <c r="K6" s="15" t="s">
        <v>19</v>
      </c>
    </row>
    <row r="7" spans="1:11" x14ac:dyDescent="0.3">
      <c r="A7" s="98"/>
      <c r="B7" s="32" t="s">
        <v>29</v>
      </c>
      <c r="C7" s="30">
        <v>350</v>
      </c>
      <c r="D7" s="48">
        <f>ROUND(83997,-1)</f>
        <v>84000</v>
      </c>
      <c r="E7" s="49">
        <f>ROUNDUP(404430,-2)</f>
        <v>404500</v>
      </c>
    </row>
    <row r="8" spans="1:11" x14ac:dyDescent="0.3">
      <c r="A8" s="98"/>
      <c r="B8" s="33" t="s">
        <v>30</v>
      </c>
      <c r="C8" s="30">
        <v>977</v>
      </c>
      <c r="D8" s="48">
        <f>ROUNDUP(110440.5,-2)</f>
        <v>110500</v>
      </c>
      <c r="E8" s="49">
        <f>ROUNDUP(539240,-2)</f>
        <v>539300</v>
      </c>
    </row>
    <row r="9" spans="1:11" ht="14.4" thickBot="1" x14ac:dyDescent="0.35">
      <c r="A9" s="100"/>
      <c r="B9" s="34" t="s">
        <v>31</v>
      </c>
      <c r="C9" s="69">
        <v>798</v>
      </c>
      <c r="D9" s="50">
        <f>ROUNDUP(108677.6,-2)</f>
        <v>108700</v>
      </c>
      <c r="E9" s="51">
        <f>ROUNDUP(521652.48,-2)</f>
        <v>521700</v>
      </c>
    </row>
    <row r="10" spans="1:11" x14ac:dyDescent="0.3">
      <c r="A10" s="97" t="s">
        <v>17</v>
      </c>
      <c r="B10" s="35" t="s">
        <v>32</v>
      </c>
      <c r="C10" s="13">
        <v>640</v>
      </c>
      <c r="D10" s="52">
        <f>ROUNDUP(124440,-2)</f>
        <v>124500</v>
      </c>
      <c r="E10" s="53">
        <f>ROUNDUP(632570,-2)</f>
        <v>632600</v>
      </c>
    </row>
    <row r="11" spans="1:11" x14ac:dyDescent="0.3">
      <c r="A11" s="98"/>
      <c r="B11" s="36" t="s">
        <v>59</v>
      </c>
      <c r="C11" s="9">
        <v>435</v>
      </c>
      <c r="D11" s="48">
        <f>ROUNDUP(72590,-2)</f>
        <v>72600</v>
      </c>
      <c r="E11" s="49">
        <f>ROUNDUP(362950,-2)</f>
        <v>363000</v>
      </c>
    </row>
    <row r="12" spans="1:11" x14ac:dyDescent="0.3">
      <c r="A12" s="98"/>
      <c r="B12" s="36" t="s">
        <v>33</v>
      </c>
      <c r="C12" s="9">
        <v>325</v>
      </c>
      <c r="D12" s="48">
        <f>ROUNDUP(62220,-2)</f>
        <v>62300</v>
      </c>
      <c r="E12" s="49">
        <f>ROUNDUP(300730,-2)</f>
        <v>300800</v>
      </c>
    </row>
    <row r="13" spans="1:11" x14ac:dyDescent="0.3">
      <c r="A13" s="98"/>
      <c r="B13" s="36" t="s">
        <v>30</v>
      </c>
      <c r="C13" s="9">
        <v>770</v>
      </c>
      <c r="D13" s="48">
        <f>ROUNDUP(93330,-2)</f>
        <v>93400</v>
      </c>
      <c r="E13" s="49">
        <f>ROUNDUP(466650,-2)</f>
        <v>466700</v>
      </c>
    </row>
    <row r="14" spans="1:11" x14ac:dyDescent="0.3">
      <c r="A14" s="98"/>
      <c r="B14" s="36" t="s">
        <v>34</v>
      </c>
      <c r="C14" s="9">
        <v>72</v>
      </c>
      <c r="D14" s="48">
        <f>ROUNDUP(4977.6,-2)</f>
        <v>5000</v>
      </c>
      <c r="E14" s="49">
        <f>ROUNDUP(23892.48,-2)</f>
        <v>23900</v>
      </c>
    </row>
    <row r="15" spans="1:11" x14ac:dyDescent="0.3">
      <c r="A15" s="99"/>
      <c r="B15" s="37" t="s">
        <v>35</v>
      </c>
      <c r="C15" s="28">
        <v>352</v>
      </c>
      <c r="D15" s="48">
        <f>ROUNDUP(72590,-2)</f>
        <v>72600</v>
      </c>
      <c r="E15" s="49">
        <f>ROUNDUP(362950,-2)</f>
        <v>363000</v>
      </c>
    </row>
    <row r="16" spans="1:11" ht="14.4" thickBot="1" x14ac:dyDescent="0.35">
      <c r="A16" s="100"/>
      <c r="B16" s="38" t="s">
        <v>26</v>
      </c>
      <c r="C16" s="29">
        <v>51</v>
      </c>
      <c r="D16" s="50">
        <f>ROUNDUP(13688.4,-2)</f>
        <v>13700</v>
      </c>
      <c r="E16" s="51">
        <f>ROUNDUP(65704.32,-2)</f>
        <v>65800</v>
      </c>
    </row>
    <row r="17" spans="1:5" x14ac:dyDescent="0.3">
      <c r="A17" s="103" t="s">
        <v>16</v>
      </c>
      <c r="B17" s="39" t="s">
        <v>9</v>
      </c>
      <c r="C17" s="72">
        <v>51</v>
      </c>
      <c r="D17" s="52">
        <f>ROUNDUP(13688.4,-2)</f>
        <v>13700</v>
      </c>
      <c r="E17" s="53">
        <f>ROUNDUP(65704.32,-2)</f>
        <v>65800</v>
      </c>
    </row>
    <row r="18" spans="1:5" x14ac:dyDescent="0.3">
      <c r="A18" s="98"/>
      <c r="B18" s="33" t="s">
        <v>10</v>
      </c>
      <c r="C18" s="30">
        <v>158</v>
      </c>
      <c r="D18" s="48">
        <f>ROUNDUP(51642.6,-2)</f>
        <v>51700</v>
      </c>
      <c r="E18" s="49">
        <f>ROUNDUP(247884.48,-2)</f>
        <v>247900</v>
      </c>
    </row>
    <row r="19" spans="1:5" x14ac:dyDescent="0.3">
      <c r="A19" s="98"/>
      <c r="B19" s="33" t="s">
        <v>11</v>
      </c>
      <c r="C19" s="30">
        <v>106</v>
      </c>
      <c r="D19" s="48">
        <f>ROUNDUP(35465.4,-2)</f>
        <v>35500</v>
      </c>
      <c r="E19" s="49">
        <f>ROUNDUP(170233.92,-2)</f>
        <v>170300</v>
      </c>
    </row>
    <row r="20" spans="1:5" ht="14.4" thickBot="1" x14ac:dyDescent="0.35">
      <c r="A20" s="100"/>
      <c r="B20" s="40" t="s">
        <v>68</v>
      </c>
      <c r="C20" s="69">
        <v>63</v>
      </c>
      <c r="D20" s="50">
        <f>ROUNDUP(11303.3,-2)</f>
        <v>11400</v>
      </c>
      <c r="E20" s="51">
        <f>ROUNDUP(54255.84,-2)</f>
        <v>54300</v>
      </c>
    </row>
    <row r="21" spans="1:5" x14ac:dyDescent="0.3">
      <c r="A21" s="97" t="s">
        <v>18</v>
      </c>
      <c r="B21" s="41" t="s">
        <v>36</v>
      </c>
      <c r="C21" s="13">
        <v>188</v>
      </c>
      <c r="D21" s="52">
        <f>ROUNDUP(42309.6,-2)</f>
        <v>42400</v>
      </c>
      <c r="E21" s="53">
        <f>ROUNDUP(203086.08,-2)</f>
        <v>203100</v>
      </c>
    </row>
    <row r="22" spans="1:5" x14ac:dyDescent="0.3">
      <c r="A22" s="98"/>
      <c r="B22" s="42" t="s">
        <v>37</v>
      </c>
      <c r="C22" s="9">
        <v>47</v>
      </c>
      <c r="D22" s="48">
        <f>ROUNDUP(6325.7,-2)</f>
        <v>6400</v>
      </c>
      <c r="E22" s="49">
        <f>ROUNDUP(30363.36,-2)</f>
        <v>30400</v>
      </c>
    </row>
    <row r="23" spans="1:5" x14ac:dyDescent="0.3">
      <c r="A23" s="98"/>
      <c r="B23" s="42" t="s">
        <v>38</v>
      </c>
      <c r="C23" s="9">
        <v>49</v>
      </c>
      <c r="D23" s="48">
        <f>ROUNDUP(6325.7,-2)</f>
        <v>6400</v>
      </c>
      <c r="E23" s="49">
        <f>ROUNDUP(30363.36,-2)</f>
        <v>30400</v>
      </c>
    </row>
    <row r="24" spans="1:5" ht="14.4" thickBot="1" x14ac:dyDescent="0.35">
      <c r="A24" s="99"/>
      <c r="B24" s="64" t="s">
        <v>39</v>
      </c>
      <c r="C24" s="65">
        <v>41</v>
      </c>
      <c r="D24" s="54">
        <f>ROUNDUP(6325.7,-2)</f>
        <v>6400</v>
      </c>
      <c r="E24" s="55">
        <f>ROUNDUP(30363.36,-2)</f>
        <v>30400</v>
      </c>
    </row>
    <row r="25" spans="1:5" ht="27.6" x14ac:dyDescent="0.3">
      <c r="A25" s="97" t="s">
        <v>20</v>
      </c>
      <c r="B25" s="41" t="s">
        <v>58</v>
      </c>
      <c r="C25" s="13">
        <v>248</v>
      </c>
      <c r="D25" s="66">
        <f>ROUNDUP(44591,-2)</f>
        <v>44600</v>
      </c>
      <c r="E25" s="67">
        <f>ROUNDUP(214036.8,-2)</f>
        <v>214100</v>
      </c>
    </row>
    <row r="26" spans="1:5" x14ac:dyDescent="0.3">
      <c r="A26" s="98"/>
      <c r="B26" s="32" t="s">
        <v>21</v>
      </c>
      <c r="C26" s="30">
        <v>122</v>
      </c>
      <c r="D26" s="48">
        <f>ROUNDUP(12858.8,-2)</f>
        <v>12900</v>
      </c>
      <c r="E26" s="68">
        <f>ROUNDUP(61722.24,-2)</f>
        <v>61800</v>
      </c>
    </row>
    <row r="27" spans="1:5" ht="27.6" x14ac:dyDescent="0.3">
      <c r="A27" s="98"/>
      <c r="B27" s="32" t="s">
        <v>43</v>
      </c>
      <c r="C27" s="27" t="s">
        <v>78</v>
      </c>
      <c r="D27" s="48">
        <f>ROUNDUP(12858.8,-2)</f>
        <v>12900</v>
      </c>
      <c r="E27" s="68">
        <f>ROUNDUP(61722.24,-2)</f>
        <v>61800</v>
      </c>
    </row>
    <row r="28" spans="1:5" ht="27.6" x14ac:dyDescent="0.3">
      <c r="A28" s="98"/>
      <c r="B28" s="32" t="s">
        <v>42</v>
      </c>
      <c r="C28" s="10" t="s">
        <v>12</v>
      </c>
      <c r="D28" s="48">
        <f>ROUNDUP(10370,-2)</f>
        <v>10400</v>
      </c>
      <c r="E28" s="49">
        <f>ROUNDUP(49776,-2)</f>
        <v>49800</v>
      </c>
    </row>
    <row r="29" spans="1:5" x14ac:dyDescent="0.3">
      <c r="A29" s="99"/>
      <c r="B29" s="104" t="s">
        <v>76</v>
      </c>
      <c r="C29" s="105" t="s">
        <v>77</v>
      </c>
      <c r="D29" s="106">
        <f>ROUNDUP(19703,-2)</f>
        <v>19800</v>
      </c>
      <c r="E29" s="107">
        <f>ROUNDUP(94574.4,-2)</f>
        <v>94600</v>
      </c>
    </row>
    <row r="30" spans="1:5" ht="14.4" thickBot="1" x14ac:dyDescent="0.35">
      <c r="A30" s="100"/>
      <c r="B30" s="108" t="s">
        <v>75</v>
      </c>
      <c r="C30" s="109">
        <v>130</v>
      </c>
      <c r="D30" s="110">
        <f>ROUNDUP(15555,-2)</f>
        <v>15600</v>
      </c>
      <c r="E30" s="111">
        <f>ROUNDUP(74664,-2)</f>
        <v>74700</v>
      </c>
    </row>
    <row r="31" spans="1:5" ht="14.4" thickBot="1" x14ac:dyDescent="0.35">
      <c r="A31" s="88"/>
      <c r="B31" s="89"/>
      <c r="C31" s="89"/>
      <c r="D31" s="89"/>
      <c r="E31" s="90"/>
    </row>
    <row r="32" spans="1:5" x14ac:dyDescent="0.3">
      <c r="A32" s="91" t="s">
        <v>53</v>
      </c>
      <c r="B32" s="43" t="s">
        <v>69</v>
      </c>
      <c r="C32" s="26" t="s">
        <v>60</v>
      </c>
      <c r="D32" s="56">
        <f>ROUNDUP(9436.7,-2)</f>
        <v>9500</v>
      </c>
      <c r="E32" s="57" t="s">
        <v>67</v>
      </c>
    </row>
    <row r="33" spans="1:5" x14ac:dyDescent="0.3">
      <c r="A33" s="92"/>
      <c r="B33" s="32" t="s">
        <v>70</v>
      </c>
      <c r="C33" s="23" t="s">
        <v>60</v>
      </c>
      <c r="D33" s="58">
        <f>ROUNDUP(12651.4,-2)</f>
        <v>12700</v>
      </c>
      <c r="E33" s="59" t="s">
        <v>67</v>
      </c>
    </row>
    <row r="34" spans="1:5" ht="14.4" thickBot="1" x14ac:dyDescent="0.35">
      <c r="A34" s="93"/>
      <c r="B34" s="44" t="s">
        <v>71</v>
      </c>
      <c r="C34" s="22" t="s">
        <v>79</v>
      </c>
      <c r="D34" s="50">
        <f>ROUNDUP(15555,-2)</f>
        <v>15600</v>
      </c>
      <c r="E34" s="60">
        <f>ROUNDUP(124440,-2)</f>
        <v>124500</v>
      </c>
    </row>
    <row r="35" spans="1:5" ht="14.4" thickBot="1" x14ac:dyDescent="0.35">
      <c r="A35" s="46" t="s">
        <v>57</v>
      </c>
      <c r="B35" s="45" t="s">
        <v>72</v>
      </c>
      <c r="C35" s="14">
        <v>366</v>
      </c>
      <c r="D35" s="61">
        <f>ROUNDUP(12858.8,-2)</f>
        <v>12900</v>
      </c>
      <c r="E35" s="62">
        <f>ROUNDUP(102870.4,-2)</f>
        <v>102900</v>
      </c>
    </row>
    <row r="36" spans="1:5" ht="14.4" thickBot="1" x14ac:dyDescent="0.35">
      <c r="A36" s="46" t="s">
        <v>61</v>
      </c>
      <c r="B36" s="45" t="s">
        <v>71</v>
      </c>
      <c r="C36" s="14">
        <v>200</v>
      </c>
      <c r="D36" s="61">
        <f>ROUNDUP(12858.8,-2)</f>
        <v>12900</v>
      </c>
      <c r="E36" s="62">
        <f>ROUNDUP(102870.4,-2)</f>
        <v>102900</v>
      </c>
    </row>
    <row r="37" spans="1:5" ht="14.4" thickBot="1" x14ac:dyDescent="0.35">
      <c r="A37" s="47" t="s">
        <v>62</v>
      </c>
      <c r="B37" s="45" t="s">
        <v>71</v>
      </c>
      <c r="C37" s="14">
        <v>153</v>
      </c>
      <c r="D37" s="52">
        <f>ROUNDUP(12858.8,-2)</f>
        <v>12900</v>
      </c>
      <c r="E37" s="63">
        <f>ROUNDUP(102870.4,-2)</f>
        <v>102900</v>
      </c>
    </row>
    <row r="38" spans="1:5" ht="14.4" thickBot="1" x14ac:dyDescent="0.35">
      <c r="A38" s="46" t="s">
        <v>54</v>
      </c>
      <c r="B38" s="45" t="s">
        <v>55</v>
      </c>
      <c r="C38" s="14">
        <v>194.5</v>
      </c>
      <c r="D38" s="86" t="s">
        <v>64</v>
      </c>
      <c r="E38" s="87"/>
    </row>
  </sheetData>
  <mergeCells count="12">
    <mergeCell ref="A31:E31"/>
    <mergeCell ref="A32:A34"/>
    <mergeCell ref="D38:E38"/>
    <mergeCell ref="A1:E1"/>
    <mergeCell ref="B2:B3"/>
    <mergeCell ref="A10:A16"/>
    <mergeCell ref="A21:A24"/>
    <mergeCell ref="A4:A9"/>
    <mergeCell ref="A2:A3"/>
    <mergeCell ref="A17:A20"/>
    <mergeCell ref="D2:E2"/>
    <mergeCell ref="A25:A30"/>
  </mergeCells>
  <phoneticPr fontId="6" type="noConversion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4" ma:contentTypeDescription="Create a new document." ma:contentTypeScope="" ma:versionID="9785708b01f1a80a67ab11c644181068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0d6b983e568d2025776004ca48a0bf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617f1d-2080-4b29-aebb-64cbe9f6d597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73610-5FD9-499D-9158-48DBE48AC322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customXml/itemProps2.xml><?xml version="1.0" encoding="utf-8"?>
<ds:datastoreItem xmlns:ds="http://schemas.openxmlformats.org/officeDocument/2006/customXml" ds:itemID="{781EF86E-1BB9-4E3E-BECA-8DB4408A5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E1DC7A-1343-4C9F-B9A2-6A5EB2C99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Tipizálható minimum bérleti díj</vt:lpstr>
      <vt:lpstr>Egyedi minimum bérleti díj</vt:lpstr>
      <vt:lpstr>'Egyedi minimum bérleti díj'!Nyomtatási_terület</vt:lpstr>
      <vt:lpstr>'Tipizálható minimum bérleti díj'!Nyomtatási_terület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pinke_ibolya</dc:creator>
  <cp:lastModifiedBy>Wolford Ágnes Erika (osztályvezető)</cp:lastModifiedBy>
  <cp:lastPrinted>2024-09-03T12:50:43Z</cp:lastPrinted>
  <dcterms:created xsi:type="dcterms:W3CDTF">2020-07-07T10:07:48Z</dcterms:created>
  <dcterms:modified xsi:type="dcterms:W3CDTF">2025-08-18T12:47:45Z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