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.sharepoint.com/sites/PKFIHIIG/Megosztott dokumentumok/PKHI/szabályozás/Pályázati Szabályzat/Workshop/"/>
    </mc:Choice>
  </mc:AlternateContent>
  <xr:revisionPtr revIDLastSave="13" documentId="14_{78D5B333-CD48-4D5E-AE89-9CECF42FA097}" xr6:coauthVersionLast="47" xr6:coauthVersionMax="47" xr10:uidLastSave="{BBC03702-FDB1-44A2-9362-AA234B09CA8E}"/>
  <bookViews>
    <workbookView xWindow="28680" yWindow="-120" windowWidth="29040" windowHeight="16440" tabRatio="889" xr2:uid="{00000000-000D-0000-FFFF-FFFF00000000}"/>
  </bookViews>
  <sheets>
    <sheet name="(KNY)könyvvizsgálói nyilatkozat" sheetId="38" r:id="rId1"/>
    <sheet name="(54-56) személyi+járulék" sheetId="14" r:id="rId2"/>
    <sheet name="(51) anyagköltség " sheetId="36" r:id="rId3"/>
    <sheet name="(52) igénybe vett szolg" sheetId="16" r:id="rId4"/>
    <sheet name="(53) egyéb szolgáltatások" sheetId="19" r:id="rId5"/>
    <sheet name="(11) immat jav beszerz" sheetId="17" r:id="rId6"/>
    <sheet name="(13) műszaki berendezések" sheetId="34" r:id="rId7"/>
    <sheet name="(14) egyéb berendezések" sheetId="37" r:id="rId8"/>
    <sheet name="(16) beruházás,felújítás" sheetId="35" r:id="rId9"/>
    <sheet name="tám. típus összesítő" sheetId="22" r:id="rId10"/>
    <sheet name="(LNY) lemondó nyilatkozat" sheetId="39" r:id="rId11"/>
    <sheet name="támogatás típusai" sheetId="26" state="hidden" r:id="rId12"/>
    <sheet name="Támogatás típusa" sheetId="40" r:id="rId13"/>
  </sheets>
  <definedNames>
    <definedName name="_xlnm._FilterDatabase" localSheetId="5" hidden="1">'(11) immat jav beszerz'!$A$10:$S$27</definedName>
    <definedName name="_xlnm._FilterDatabase" localSheetId="6" hidden="1">'(13) műszaki berendezések'!$A$10:$S$27</definedName>
    <definedName name="_xlnm._FilterDatabase" localSheetId="7" hidden="1">'(14) egyéb berendezések'!$A$10:$S$27</definedName>
    <definedName name="_xlnm._FilterDatabase" localSheetId="8" hidden="1">'(16) beruházás,felújítás'!$A$9:$S$26</definedName>
    <definedName name="_xlnm._FilterDatabase" localSheetId="2" hidden="1">'(51) anyagköltség '!$A$8:$Q$8</definedName>
    <definedName name="_xlnm._FilterDatabase" localSheetId="3" hidden="1">'(52) igénybe vett szolg'!$A$8:$Q$8</definedName>
    <definedName name="_xlnm._FilterDatabase" localSheetId="4" hidden="1">'(53) egyéb szolgáltatások'!$A$8:$Q$8</definedName>
    <definedName name="_xlnm._FilterDatabase" localSheetId="1" hidden="1">'(54-56) személyi+járulék'!$B$8:$U$38</definedName>
    <definedName name="_xlnm._FilterDatabase" localSheetId="9" hidden="1">'tám. típus összesítő'!$A$7:$BF$21</definedName>
    <definedName name="_xlnm._FilterDatabase" localSheetId="12" hidden="1">'Támogatás típusa'!$A$1:$B$9</definedName>
    <definedName name="_ftn1" localSheetId="0">'(KNY)könyvvizsgálói nyilatkozat'!$A$38</definedName>
    <definedName name="_ftn2" localSheetId="0">'(KNY)könyvvizsgálói nyilatkozat'!#REF!</definedName>
    <definedName name="_ftn3" localSheetId="0">'(KNY)könyvvizsgálói nyilatkozat'!$A$44</definedName>
    <definedName name="_ftnref1" localSheetId="0">'(KNY)könyvvizsgálói nyilatkozat'!#REF!</definedName>
    <definedName name="_ftnref2" localSheetId="0">'(KNY)könyvvizsgálói nyilatkozat'!#REF!</definedName>
    <definedName name="_ftnref3" localSheetId="0">'(KNY)könyvvizsgálói nyilatkozat'!$B$32</definedName>
    <definedName name="_xlnm.Print_Titles" localSheetId="9">'tám. típus összesítő'!$1:$2</definedName>
    <definedName name="_xlnm.Print_Area" localSheetId="0">'(KNY)könyvvizsgálói nyilatkozat'!$A$1:$E$44</definedName>
    <definedName name="_xlnm.Print_Area" localSheetId="9">'tám. típus összesítő'!$A$1:$M$24,'tám. típus összesítő'!$P$1:$AB$24,'tám. típus összesítő'!$AE$2:$AQ$24,'tám. típus összesítő'!$AS$1:$BE$24</definedName>
    <definedName name="_xlnm.Print_Area" localSheetId="11">'támogatás típusai'!$A$2:$B$13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8" l="1"/>
  <c r="H39" i="14"/>
  <c r="Q39" i="14" s="1"/>
  <c r="Q43" i="14" s="1"/>
  <c r="Q54" i="14" s="1"/>
  <c r="Q13" i="14"/>
  <c r="N13" i="14"/>
  <c r="N18" i="14"/>
  <c r="Q18" i="14"/>
  <c r="Q23" i="14"/>
  <c r="N23" i="14"/>
  <c r="Q28" i="14"/>
  <c r="N28" i="14"/>
  <c r="N33" i="14"/>
  <c r="Q33" i="14"/>
  <c r="Q38" i="14"/>
  <c r="N38" i="14"/>
  <c r="Q48" i="14"/>
  <c r="N48" i="14"/>
  <c r="I9" i="16"/>
  <c r="K9" i="16"/>
  <c r="E42" i="14"/>
  <c r="E41" i="14"/>
  <c r="E40" i="14"/>
  <c r="E39" i="14"/>
  <c r="H47" i="14"/>
  <c r="H46" i="14"/>
  <c r="Q46" i="14" s="1"/>
  <c r="H45" i="14"/>
  <c r="H44" i="14"/>
  <c r="N44" i="14" s="1"/>
  <c r="H42" i="14"/>
  <c r="H41" i="14"/>
  <c r="H40" i="14"/>
  <c r="H48" i="14"/>
  <c r="A48" i="14"/>
  <c r="Q47" i="14"/>
  <c r="N47" i="14"/>
  <c r="N46" i="14"/>
  <c r="Q45" i="14"/>
  <c r="N45" i="14"/>
  <c r="Q44" i="14"/>
  <c r="A43" i="14"/>
  <c r="Q42" i="14"/>
  <c r="N42" i="14"/>
  <c r="Q41" i="14"/>
  <c r="N41" i="14"/>
  <c r="Q40" i="14"/>
  <c r="N40" i="14"/>
  <c r="H38" i="14"/>
  <c r="A38" i="14"/>
  <c r="Q37" i="14"/>
  <c r="N37" i="14"/>
  <c r="Q36" i="14"/>
  <c r="N36" i="14"/>
  <c r="Q35" i="14"/>
  <c r="N35" i="14"/>
  <c r="Q34" i="14"/>
  <c r="N34" i="14"/>
  <c r="H33" i="14"/>
  <c r="A33" i="14"/>
  <c r="Q32" i="14"/>
  <c r="N32" i="14"/>
  <c r="Q31" i="14"/>
  <c r="N31" i="14"/>
  <c r="Q30" i="14"/>
  <c r="N30" i="14"/>
  <c r="Q29" i="14"/>
  <c r="N29" i="14"/>
  <c r="H28" i="14"/>
  <c r="A28" i="14"/>
  <c r="H23" i="14"/>
  <c r="A23" i="14"/>
  <c r="H18" i="14"/>
  <c r="A18" i="14"/>
  <c r="A13" i="14"/>
  <c r="H13" i="14"/>
  <c r="N39" i="14" l="1"/>
  <c r="N43" i="14" s="1"/>
  <c r="N54" i="14" s="1"/>
  <c r="H43" i="14"/>
  <c r="H54" i="14" s="1"/>
  <c r="Q27" i="14" l="1"/>
  <c r="Q26" i="14"/>
  <c r="Q25" i="14"/>
  <c r="Q24" i="14"/>
  <c r="Q9" i="14"/>
  <c r="Q10" i="14"/>
  <c r="Q11" i="14"/>
  <c r="Q12" i="14"/>
  <c r="Q14" i="14"/>
  <c r="Q15" i="14"/>
  <c r="Q16" i="14"/>
  <c r="Q17" i="14"/>
  <c r="O13" i="16" l="1"/>
  <c r="O12" i="16"/>
  <c r="O11" i="16"/>
  <c r="O10" i="16"/>
  <c r="O14" i="16"/>
  <c r="O15" i="16"/>
  <c r="L9" i="16"/>
  <c r="O9" i="16" s="1"/>
  <c r="Q51" i="14" l="1"/>
  <c r="N25" i="14"/>
  <c r="Q52" i="14"/>
  <c r="N49" i="14"/>
  <c r="N50" i="14"/>
  <c r="N51" i="14"/>
  <c r="N52" i="14"/>
  <c r="Q49" i="14"/>
  <c r="Q50" i="14"/>
  <c r="N9" i="14"/>
  <c r="N10" i="14"/>
  <c r="N11" i="14"/>
  <c r="N12" i="14"/>
  <c r="N14" i="14"/>
  <c r="N15" i="14"/>
  <c r="N16" i="14"/>
  <c r="N17" i="14"/>
  <c r="N19" i="14"/>
  <c r="N20" i="14"/>
  <c r="N21" i="14"/>
  <c r="N22" i="14"/>
  <c r="N24" i="14"/>
  <c r="N26" i="14"/>
  <c r="N27" i="14"/>
  <c r="Q19" i="14"/>
  <c r="Q20" i="14"/>
  <c r="Q21" i="14"/>
  <c r="Q22" i="14"/>
  <c r="E2" i="36"/>
  <c r="N28" i="34"/>
  <c r="I27" i="36" l="1"/>
  <c r="AH19" i="22" l="1"/>
  <c r="AI19" i="22"/>
  <c r="AJ19" i="22"/>
  <c r="AK19" i="22"/>
  <c r="AL19" i="22"/>
  <c r="AM19" i="22"/>
  <c r="AN19" i="22"/>
  <c r="AO19" i="22"/>
  <c r="AP19" i="22"/>
  <c r="AH20" i="22"/>
  <c r="AI20" i="22"/>
  <c r="AJ20" i="22"/>
  <c r="AK20" i="22"/>
  <c r="AL20" i="22"/>
  <c r="AM20" i="22"/>
  <c r="AN20" i="22"/>
  <c r="AO20" i="22"/>
  <c r="AP20" i="22"/>
  <c r="AH21" i="22"/>
  <c r="AI21" i="22"/>
  <c r="AJ21" i="22"/>
  <c r="AK21" i="22"/>
  <c r="AL21" i="22"/>
  <c r="AM21" i="22"/>
  <c r="AN21" i="22"/>
  <c r="AO21" i="22"/>
  <c r="AP21" i="22"/>
  <c r="S19" i="22"/>
  <c r="T19" i="22"/>
  <c r="U19" i="22"/>
  <c r="V19" i="22"/>
  <c r="W19" i="22"/>
  <c r="X19" i="22"/>
  <c r="Y19" i="22"/>
  <c r="Z19" i="22"/>
  <c r="AA19" i="22"/>
  <c r="S20" i="22"/>
  <c r="T20" i="22"/>
  <c r="U20" i="22"/>
  <c r="V20" i="22"/>
  <c r="W20" i="22"/>
  <c r="X20" i="22"/>
  <c r="Y20" i="22"/>
  <c r="Z20" i="22"/>
  <c r="AA20" i="22"/>
  <c r="S21" i="22"/>
  <c r="T21" i="22"/>
  <c r="U21" i="22"/>
  <c r="V21" i="22"/>
  <c r="W21" i="22"/>
  <c r="X21" i="22"/>
  <c r="Y21" i="22"/>
  <c r="Z21" i="22"/>
  <c r="AA21" i="22"/>
  <c r="D19" i="22"/>
  <c r="E19" i="22"/>
  <c r="F19" i="22"/>
  <c r="G19" i="22"/>
  <c r="H19" i="22"/>
  <c r="I19" i="22"/>
  <c r="J19" i="22"/>
  <c r="K19" i="22"/>
  <c r="L19" i="22"/>
  <c r="D20" i="22"/>
  <c r="E20" i="22"/>
  <c r="F20" i="22"/>
  <c r="G20" i="22"/>
  <c r="H20" i="22"/>
  <c r="I20" i="22"/>
  <c r="J20" i="22"/>
  <c r="K20" i="22"/>
  <c r="L20" i="22"/>
  <c r="D21" i="22"/>
  <c r="E21" i="22"/>
  <c r="F21" i="22"/>
  <c r="G21" i="22"/>
  <c r="H21" i="22"/>
  <c r="I21" i="22"/>
  <c r="J21" i="22"/>
  <c r="K21" i="22"/>
  <c r="L21" i="22"/>
  <c r="AQ21" i="22" l="1"/>
  <c r="M20" i="22"/>
  <c r="AB21" i="22"/>
  <c r="M19" i="22"/>
  <c r="AB20" i="22"/>
  <c r="AB19" i="22"/>
  <c r="M21" i="22"/>
  <c r="AQ20" i="22"/>
  <c r="AQ19" i="22"/>
  <c r="K18" i="22"/>
  <c r="E10" i="22"/>
  <c r="S17" i="22" l="1"/>
  <c r="D16" i="22"/>
  <c r="D17" i="22"/>
  <c r="D18" i="22"/>
  <c r="AH17" i="22"/>
  <c r="AI17" i="22"/>
  <c r="AJ17" i="22"/>
  <c r="AK17" i="22"/>
  <c r="AL17" i="22"/>
  <c r="AM17" i="22"/>
  <c r="AN17" i="22"/>
  <c r="AO17" i="22"/>
  <c r="AP17" i="22"/>
  <c r="AH18" i="22"/>
  <c r="AI18" i="22"/>
  <c r="AJ18" i="22"/>
  <c r="AK18" i="22"/>
  <c r="AL18" i="22"/>
  <c r="AM18" i="22"/>
  <c r="AN18" i="22"/>
  <c r="AO18" i="22"/>
  <c r="AP18" i="22"/>
  <c r="T17" i="22"/>
  <c r="U17" i="22"/>
  <c r="V17" i="22"/>
  <c r="W17" i="22"/>
  <c r="X17" i="22"/>
  <c r="Y17" i="22"/>
  <c r="Z17" i="22"/>
  <c r="AA17" i="22"/>
  <c r="S18" i="22"/>
  <c r="T18" i="22"/>
  <c r="U18" i="22"/>
  <c r="V18" i="22"/>
  <c r="W18" i="22"/>
  <c r="X18" i="22"/>
  <c r="Y18" i="22"/>
  <c r="Z18" i="22"/>
  <c r="AA18" i="22"/>
  <c r="E18" i="22"/>
  <c r="F18" i="22"/>
  <c r="G18" i="22"/>
  <c r="H18" i="22"/>
  <c r="I18" i="22"/>
  <c r="J18" i="22"/>
  <c r="L18" i="22"/>
  <c r="E17" i="22"/>
  <c r="F17" i="22"/>
  <c r="G17" i="22"/>
  <c r="H17" i="22"/>
  <c r="I17" i="22"/>
  <c r="J17" i="22"/>
  <c r="K17" i="22"/>
  <c r="L17" i="22"/>
  <c r="BA17" i="22" l="1"/>
  <c r="BD17" i="22"/>
  <c r="BC17" i="22"/>
  <c r="AV17" i="22"/>
  <c r="AZ17" i="22"/>
  <c r="AW18" i="22"/>
  <c r="AV18" i="22"/>
  <c r="AX18" i="22"/>
  <c r="AX17" i="22"/>
  <c r="AW17" i="22"/>
  <c r="AY17" i="22"/>
  <c r="BB17" i="22"/>
  <c r="BB18" i="22"/>
  <c r="BD18" i="22"/>
  <c r="BC18" i="22"/>
  <c r="BA18" i="22"/>
  <c r="AZ18" i="22"/>
  <c r="AY18" i="22"/>
  <c r="AQ17" i="22"/>
  <c r="AB17" i="22"/>
  <c r="M17" i="22"/>
  <c r="M18" i="22"/>
  <c r="AB18" i="22"/>
  <c r="AQ18" i="22"/>
  <c r="D11" i="22"/>
  <c r="D12" i="22"/>
  <c r="D13" i="22"/>
  <c r="D14" i="22"/>
  <c r="D15" i="22"/>
  <c r="E9" i="22"/>
  <c r="E11" i="22"/>
  <c r="E12" i="22"/>
  <c r="E13" i="22"/>
  <c r="E14" i="22"/>
  <c r="E15" i="22"/>
  <c r="E16" i="22"/>
  <c r="F9" i="22"/>
  <c r="F10" i="22"/>
  <c r="F11" i="22"/>
  <c r="F12" i="22"/>
  <c r="F13" i="22"/>
  <c r="F14" i="22"/>
  <c r="F15" i="22"/>
  <c r="F16" i="22"/>
  <c r="G9" i="22"/>
  <c r="G10" i="22"/>
  <c r="G11" i="22"/>
  <c r="G12" i="22"/>
  <c r="G13" i="22"/>
  <c r="G14" i="22"/>
  <c r="G15" i="22"/>
  <c r="G16" i="22"/>
  <c r="AJ9" i="22"/>
  <c r="AK9" i="22"/>
  <c r="AL9" i="22"/>
  <c r="AM9" i="22"/>
  <c r="AN9" i="22"/>
  <c r="AO9" i="22"/>
  <c r="AP9" i="22"/>
  <c r="AJ10" i="22"/>
  <c r="AK10" i="22"/>
  <c r="AL10" i="22"/>
  <c r="AM10" i="22"/>
  <c r="AN10" i="22"/>
  <c r="AO10" i="22"/>
  <c r="AP10" i="22"/>
  <c r="AJ11" i="22"/>
  <c r="AK11" i="22"/>
  <c r="AL11" i="22"/>
  <c r="AM11" i="22"/>
  <c r="AN11" i="22"/>
  <c r="AO11" i="22"/>
  <c r="AP11" i="22"/>
  <c r="AJ12" i="22"/>
  <c r="AK12" i="22"/>
  <c r="AL12" i="22"/>
  <c r="AM12" i="22"/>
  <c r="AN12" i="22"/>
  <c r="AO12" i="22"/>
  <c r="AP12" i="22"/>
  <c r="AJ13" i="22"/>
  <c r="AK13" i="22"/>
  <c r="AL13" i="22"/>
  <c r="AM13" i="22"/>
  <c r="AN13" i="22"/>
  <c r="AO13" i="22"/>
  <c r="AP13" i="22"/>
  <c r="AJ14" i="22"/>
  <c r="AK14" i="22"/>
  <c r="AL14" i="22"/>
  <c r="AM14" i="22"/>
  <c r="AN14" i="22"/>
  <c r="AO14" i="22"/>
  <c r="AP14" i="22"/>
  <c r="AJ15" i="22"/>
  <c r="AK15" i="22"/>
  <c r="AL15" i="22"/>
  <c r="AM15" i="22"/>
  <c r="AN15" i="22"/>
  <c r="AO15" i="22"/>
  <c r="AP15" i="22"/>
  <c r="AJ16" i="22"/>
  <c r="AK16" i="22"/>
  <c r="AL16" i="22"/>
  <c r="AM16" i="22"/>
  <c r="AN16" i="22"/>
  <c r="AO16" i="22"/>
  <c r="AP16" i="22"/>
  <c r="AI14" i="22"/>
  <c r="AI15" i="22"/>
  <c r="AI16" i="22"/>
  <c r="AI13" i="22"/>
  <c r="AI12" i="22"/>
  <c r="AI11" i="22"/>
  <c r="AI10" i="22"/>
  <c r="AI9" i="22"/>
  <c r="AI8" i="22"/>
  <c r="AH16" i="22"/>
  <c r="AH15" i="22"/>
  <c r="AH14" i="22"/>
  <c r="AH13" i="22"/>
  <c r="AH12" i="22"/>
  <c r="AH11" i="22"/>
  <c r="AH10" i="22"/>
  <c r="AH9" i="22"/>
  <c r="BE17" i="22" l="1"/>
  <c r="BE18" i="22"/>
  <c r="AP8" i="22"/>
  <c r="AO8" i="22"/>
  <c r="AN8" i="22"/>
  <c r="AM8" i="22"/>
  <c r="AL8" i="22"/>
  <c r="AK8" i="22"/>
  <c r="AJ8" i="22"/>
  <c r="T9" i="22"/>
  <c r="U9" i="22"/>
  <c r="AX9" i="22" s="1"/>
  <c r="V9" i="22"/>
  <c r="AY9" i="22" s="1"/>
  <c r="W9" i="22"/>
  <c r="X9" i="22"/>
  <c r="Y9" i="22"/>
  <c r="Z9" i="22"/>
  <c r="AA9" i="22"/>
  <c r="T10" i="22"/>
  <c r="AW10" i="22" s="1"/>
  <c r="U10" i="22"/>
  <c r="AX10" i="22" s="1"/>
  <c r="V10" i="22"/>
  <c r="W10" i="22"/>
  <c r="X10" i="22"/>
  <c r="Y10" i="22"/>
  <c r="Z10" i="22"/>
  <c r="AA10" i="22"/>
  <c r="S11" i="22"/>
  <c r="AV11" i="22" s="1"/>
  <c r="T11" i="22"/>
  <c r="U11" i="22"/>
  <c r="V11" i="22"/>
  <c r="W11" i="22"/>
  <c r="X11" i="22"/>
  <c r="Y11" i="22"/>
  <c r="Z11" i="22"/>
  <c r="AA11" i="22"/>
  <c r="T12" i="22"/>
  <c r="AW12" i="22" s="1"/>
  <c r="U12" i="22"/>
  <c r="V12" i="22"/>
  <c r="AY12" i="22" s="1"/>
  <c r="W12" i="22"/>
  <c r="X12" i="22"/>
  <c r="Y12" i="22"/>
  <c r="Z12" i="22"/>
  <c r="AA12" i="22"/>
  <c r="S13" i="22"/>
  <c r="AV13" i="22" s="1"/>
  <c r="T13" i="22"/>
  <c r="U13" i="22"/>
  <c r="V13" i="22"/>
  <c r="AY13" i="22" s="1"/>
  <c r="W13" i="22"/>
  <c r="X13" i="22"/>
  <c r="Y13" i="22"/>
  <c r="Z13" i="22"/>
  <c r="AA13" i="22"/>
  <c r="S14" i="22"/>
  <c r="T14" i="22"/>
  <c r="U14" i="22"/>
  <c r="AX14" i="22" s="1"/>
  <c r="V14" i="22"/>
  <c r="W14" i="22"/>
  <c r="X14" i="22"/>
  <c r="Y14" i="22"/>
  <c r="Z14" i="22"/>
  <c r="AA14" i="22"/>
  <c r="S15" i="22"/>
  <c r="T15" i="22"/>
  <c r="U15" i="22"/>
  <c r="V15" i="22"/>
  <c r="AY15" i="22" s="1"/>
  <c r="W15" i="22"/>
  <c r="X15" i="22"/>
  <c r="Y15" i="22"/>
  <c r="Z15" i="22"/>
  <c r="AA15" i="22"/>
  <c r="S16" i="22"/>
  <c r="T16" i="22"/>
  <c r="AW16" i="22" s="1"/>
  <c r="U16" i="22"/>
  <c r="V16" i="22"/>
  <c r="AY16" i="22" s="1"/>
  <c r="W16" i="22"/>
  <c r="X16" i="22"/>
  <c r="Y16" i="22"/>
  <c r="Z16" i="22"/>
  <c r="AA16" i="22"/>
  <c r="AV20" i="22"/>
  <c r="AY20" i="22"/>
  <c r="AX21" i="22"/>
  <c r="AA8" i="22"/>
  <c r="Z8" i="22"/>
  <c r="Y8" i="22"/>
  <c r="X8" i="22"/>
  <c r="W8" i="22"/>
  <c r="V8" i="22"/>
  <c r="U8" i="22"/>
  <c r="F8" i="22"/>
  <c r="G8" i="22"/>
  <c r="T8" i="22"/>
  <c r="L9" i="22"/>
  <c r="L10" i="22"/>
  <c r="L11" i="22"/>
  <c r="L12" i="22"/>
  <c r="L13" i="22"/>
  <c r="L14" i="22"/>
  <c r="L15" i="22"/>
  <c r="L16" i="22"/>
  <c r="L8" i="22"/>
  <c r="K9" i="22"/>
  <c r="K10" i="22"/>
  <c r="K11" i="22"/>
  <c r="K12" i="22"/>
  <c r="K13" i="22"/>
  <c r="K14" i="22"/>
  <c r="K15" i="22"/>
  <c r="K16" i="22"/>
  <c r="K8" i="22"/>
  <c r="J9" i="22"/>
  <c r="J10" i="22"/>
  <c r="J11" i="22"/>
  <c r="J12" i="22"/>
  <c r="J13" i="22"/>
  <c r="J14" i="22"/>
  <c r="J15" i="22"/>
  <c r="J16" i="22"/>
  <c r="J8" i="22"/>
  <c r="I9" i="22"/>
  <c r="I10" i="22"/>
  <c r="I11" i="22"/>
  <c r="I12" i="22"/>
  <c r="I13" i="22"/>
  <c r="I14" i="22"/>
  <c r="I15" i="22"/>
  <c r="I16" i="22"/>
  <c r="I8" i="22"/>
  <c r="H9" i="22"/>
  <c r="H10" i="22"/>
  <c r="H11" i="22"/>
  <c r="H12" i="22"/>
  <c r="H13" i="22"/>
  <c r="H14" i="22"/>
  <c r="H15" i="22"/>
  <c r="H16" i="22"/>
  <c r="H8" i="22"/>
  <c r="E8" i="22"/>
  <c r="F2" i="22"/>
  <c r="AJ2" i="22" s="1"/>
  <c r="F3" i="22"/>
  <c r="AJ3" i="22" s="1"/>
  <c r="F1" i="22"/>
  <c r="AJ1" i="22" s="1"/>
  <c r="D3" i="35"/>
  <c r="D2" i="35"/>
  <c r="D1" i="35"/>
  <c r="D4" i="37"/>
  <c r="D3" i="37"/>
  <c r="D2" i="37"/>
  <c r="D4" i="34"/>
  <c r="D3" i="34"/>
  <c r="D2" i="34"/>
  <c r="D4" i="17"/>
  <c r="D3" i="17"/>
  <c r="D2" i="17"/>
  <c r="D3" i="19"/>
  <c r="D2" i="19"/>
  <c r="D1" i="19"/>
  <c r="E3" i="16"/>
  <c r="E2" i="16"/>
  <c r="E1" i="16"/>
  <c r="E3" i="36"/>
  <c r="E1" i="36"/>
  <c r="G2" i="14"/>
  <c r="G3" i="14"/>
  <c r="G1" i="14"/>
  <c r="BD11" i="22" l="1"/>
  <c r="BC13" i="22"/>
  <c r="AZ14" i="22"/>
  <c r="BB14" i="22"/>
  <c r="BD14" i="22"/>
  <c r="AZ12" i="22"/>
  <c r="BB10" i="22"/>
  <c r="BA11" i="22"/>
  <c r="AZ16" i="22"/>
  <c r="BA15" i="22"/>
  <c r="AZ11" i="22"/>
  <c r="BA10" i="22"/>
  <c r="BA20" i="22"/>
  <c r="BA13" i="22"/>
  <c r="BB16" i="22"/>
  <c r="BB12" i="22"/>
  <c r="BB9" i="22"/>
  <c r="BC15" i="22"/>
  <c r="BC9" i="22"/>
  <c r="AZ21" i="22"/>
  <c r="BD21" i="22"/>
  <c r="BA21" i="22"/>
  <c r="BB20" i="22"/>
  <c r="AZ15" i="22"/>
  <c r="BA14" i="22"/>
  <c r="BB13" i="22"/>
  <c r="BC12" i="22"/>
  <c r="BD15" i="22"/>
  <c r="BC16" i="22"/>
  <c r="H23" i="22"/>
  <c r="L23" i="22"/>
  <c r="BB21" i="22"/>
  <c r="BC20" i="22"/>
  <c r="BD16" i="22"/>
  <c r="BD12" i="22"/>
  <c r="BC8" i="22"/>
  <c r="AY8" i="22"/>
  <c r="AZ13" i="22"/>
  <c r="BA16" i="22"/>
  <c r="BB8" i="22"/>
  <c r="BB11" i="22"/>
  <c r="BC21" i="22"/>
  <c r="BC14" i="22"/>
  <c r="BC10" i="22"/>
  <c r="BD20" i="22"/>
  <c r="BD13" i="22"/>
  <c r="BD9" i="22"/>
  <c r="AX20" i="22"/>
  <c r="AX13" i="22"/>
  <c r="AY11" i="22"/>
  <c r="AZ10" i="22"/>
  <c r="BA9" i="22"/>
  <c r="BC11" i="22"/>
  <c r="BD10" i="22"/>
  <c r="AX8" i="22"/>
  <c r="X23" i="22"/>
  <c r="AV15" i="22"/>
  <c r="AW21" i="22"/>
  <c r="AW14" i="22"/>
  <c r="AX16" i="22"/>
  <c r="AX12" i="22"/>
  <c r="AY21" i="22"/>
  <c r="AY14" i="22"/>
  <c r="AY10" i="22"/>
  <c r="AZ20" i="22"/>
  <c r="AZ9" i="22"/>
  <c r="BA12" i="22"/>
  <c r="BB15" i="22"/>
  <c r="M14" i="22"/>
  <c r="AW20" i="22"/>
  <c r="AW13" i="22"/>
  <c r="AX15" i="22"/>
  <c r="AX11" i="22"/>
  <c r="BA8" i="22"/>
  <c r="AW9" i="22"/>
  <c r="T23" i="22"/>
  <c r="AB16" i="22"/>
  <c r="AV16" i="22"/>
  <c r="AW8" i="22"/>
  <c r="AW15" i="22"/>
  <c r="AW11" i="22"/>
  <c r="AK23" i="22"/>
  <c r="AO23" i="22"/>
  <c r="BD8" i="22"/>
  <c r="AZ8" i="22"/>
  <c r="AV21" i="22"/>
  <c r="AV14" i="22"/>
  <c r="M13" i="22"/>
  <c r="G23" i="22"/>
  <c r="K23" i="22"/>
  <c r="U23" i="22"/>
  <c r="Y23" i="22"/>
  <c r="AL23" i="22"/>
  <c r="AQ12" i="22"/>
  <c r="AQ16" i="22"/>
  <c r="M16" i="22"/>
  <c r="V23" i="22"/>
  <c r="Z23" i="22"/>
  <c r="AI23" i="22"/>
  <c r="AM23" i="22"/>
  <c r="AP23" i="22"/>
  <c r="AQ13" i="22"/>
  <c r="AB13" i="22"/>
  <c r="AQ11" i="22"/>
  <c r="AQ15" i="22"/>
  <c r="M12" i="22"/>
  <c r="F23" i="22"/>
  <c r="J23" i="22"/>
  <c r="M15" i="22"/>
  <c r="M11" i="22"/>
  <c r="E23" i="22"/>
  <c r="I23" i="22"/>
  <c r="W23" i="22"/>
  <c r="AA23" i="22"/>
  <c r="AJ23" i="22"/>
  <c r="AN23" i="22"/>
  <c r="AQ10" i="22"/>
  <c r="AQ14" i="22"/>
  <c r="AB11" i="22"/>
  <c r="AB14" i="22"/>
  <c r="AB15" i="22"/>
  <c r="B12" i="39"/>
  <c r="B13" i="39"/>
  <c r="B11" i="39"/>
  <c r="BC23" i="22" l="1"/>
  <c r="AY23" i="22"/>
  <c r="BA23" i="22"/>
  <c r="AZ23" i="22"/>
  <c r="BE13" i="22"/>
  <c r="BE21" i="22"/>
  <c r="BE20" i="22"/>
  <c r="BE14" i="22"/>
  <c r="BB23" i="22"/>
  <c r="AX23" i="22"/>
  <c r="BE16" i="22"/>
  <c r="BE11" i="22"/>
  <c r="BE15" i="22"/>
  <c r="BD23" i="22"/>
  <c r="AW23" i="22"/>
  <c r="AX3" i="22"/>
  <c r="Q28" i="37" l="1"/>
  <c r="P28" i="37"/>
  <c r="O28" i="37"/>
  <c r="N28" i="37"/>
  <c r="M28" i="37"/>
  <c r="L28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N27" i="36"/>
  <c r="M27" i="36"/>
  <c r="L27" i="36"/>
  <c r="K27" i="36"/>
  <c r="J27" i="36"/>
  <c r="B20" i="38" l="1"/>
  <c r="F24" i="22"/>
  <c r="C20" i="38"/>
  <c r="U24" i="22"/>
  <c r="D20" i="38"/>
  <c r="AJ24" i="22"/>
  <c r="B25" i="38"/>
  <c r="K24" i="22"/>
  <c r="C25" i="38"/>
  <c r="Z24" i="22"/>
  <c r="D25" i="38"/>
  <c r="AO24" i="22"/>
  <c r="R28" i="37"/>
  <c r="BC24" i="22" s="1"/>
  <c r="O27" i="36"/>
  <c r="AX24" i="22" s="1"/>
  <c r="E25" i="38" l="1"/>
  <c r="E20" i="38"/>
  <c r="P27" i="35"/>
  <c r="AA24" i="22" s="1"/>
  <c r="Q27" i="35"/>
  <c r="AP24" i="22" s="1"/>
  <c r="O27" i="35"/>
  <c r="M27" i="35"/>
  <c r="N27" i="35"/>
  <c r="L27" i="35"/>
  <c r="P28" i="34"/>
  <c r="Y24" i="22" s="1"/>
  <c r="Q28" i="34"/>
  <c r="AN24" i="22" s="1"/>
  <c r="O28" i="34"/>
  <c r="M28" i="34"/>
  <c r="L28" i="34"/>
  <c r="P28" i="17"/>
  <c r="X24" i="22" s="1"/>
  <c r="Q28" i="17"/>
  <c r="AM24" i="22" s="1"/>
  <c r="O28" i="17"/>
  <c r="M28" i="17"/>
  <c r="N28" i="17"/>
  <c r="L28" i="17"/>
  <c r="D24" i="38" l="1"/>
  <c r="D26" i="38"/>
  <c r="D23" i="38"/>
  <c r="C26" i="38"/>
  <c r="L24" i="22"/>
  <c r="J24" i="22"/>
  <c r="B24" i="38"/>
  <c r="C24" i="38"/>
  <c r="I24" i="22"/>
  <c r="B23" i="38"/>
  <c r="C23" i="38"/>
  <c r="R25" i="35"/>
  <c r="R24" i="35"/>
  <c r="R23" i="35"/>
  <c r="R22" i="35"/>
  <c r="R21" i="35"/>
  <c r="R20" i="35"/>
  <c r="R19" i="35"/>
  <c r="R18" i="35"/>
  <c r="R17" i="35"/>
  <c r="R16" i="35"/>
  <c r="R15" i="35"/>
  <c r="R14" i="35"/>
  <c r="R13" i="35"/>
  <c r="R12" i="35"/>
  <c r="R11" i="35"/>
  <c r="R10" i="35"/>
  <c r="R26" i="34"/>
  <c r="R25" i="34"/>
  <c r="R24" i="34"/>
  <c r="R23" i="34"/>
  <c r="R22" i="34"/>
  <c r="R21" i="34"/>
  <c r="R20" i="34"/>
  <c r="R19" i="34"/>
  <c r="R18" i="34"/>
  <c r="R17" i="34"/>
  <c r="R16" i="34"/>
  <c r="R15" i="34"/>
  <c r="E23" i="38" l="1"/>
  <c r="E24" i="38"/>
  <c r="R28" i="34"/>
  <c r="BB24" i="22" s="1"/>
  <c r="R27" i="35"/>
  <c r="BD24" i="22" s="1"/>
  <c r="J28" i="16" l="1"/>
  <c r="J25" i="19"/>
  <c r="U3" i="22" l="1"/>
  <c r="R24" i="17" l="1"/>
  <c r="R26" i="17"/>
  <c r="R25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O9" i="19"/>
  <c r="O16" i="16"/>
  <c r="O17" i="16"/>
  <c r="O18" i="16"/>
  <c r="O19" i="16"/>
  <c r="O20" i="16"/>
  <c r="O21" i="16"/>
  <c r="O22" i="16"/>
  <c r="O23" i="16"/>
  <c r="O24" i="16"/>
  <c r="O25" i="16"/>
  <c r="O26" i="16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N25" i="19"/>
  <c r="AL24" i="22" s="1"/>
  <c r="M25" i="19"/>
  <c r="W24" i="22" s="1"/>
  <c r="L25" i="19"/>
  <c r="H24" i="22" s="1"/>
  <c r="K25" i="19"/>
  <c r="I25" i="19"/>
  <c r="H25" i="19"/>
  <c r="N28" i="16"/>
  <c r="AK24" i="22" s="1"/>
  <c r="M28" i="16"/>
  <c r="V24" i="22" s="1"/>
  <c r="L28" i="16"/>
  <c r="G24" i="22" s="1"/>
  <c r="K28" i="16"/>
  <c r="I28" i="16"/>
  <c r="S54" i="14"/>
  <c r="AI24" i="22" s="1"/>
  <c r="R54" i="14"/>
  <c r="M54" i="14"/>
  <c r="L54" i="14"/>
  <c r="K54" i="14"/>
  <c r="J54" i="14"/>
  <c r="I54" i="14"/>
  <c r="D9" i="22"/>
  <c r="S10" i="22"/>
  <c r="AB10" i="22" s="1"/>
  <c r="S8" i="22"/>
  <c r="AB8" i="22" s="1"/>
  <c r="AH8" i="22"/>
  <c r="AQ8" i="22" s="1"/>
  <c r="AX2" i="22"/>
  <c r="U1" i="22"/>
  <c r="D8" i="22" l="1"/>
  <c r="AV8" i="22" s="1"/>
  <c r="BE8" i="22" s="1"/>
  <c r="D10" i="22"/>
  <c r="M10" i="22" s="1"/>
  <c r="S12" i="22"/>
  <c r="AV12" i="22" s="1"/>
  <c r="S9" i="22"/>
  <c r="AB9" i="22" s="1"/>
  <c r="AW24" i="22"/>
  <c r="T24" i="22"/>
  <c r="D19" i="38"/>
  <c r="D21" i="38"/>
  <c r="E24" i="22"/>
  <c r="B19" i="38"/>
  <c r="C19" i="38"/>
  <c r="D22" i="38"/>
  <c r="C22" i="38"/>
  <c r="B22" i="38"/>
  <c r="C21" i="38"/>
  <c r="B21" i="38"/>
  <c r="R28" i="17"/>
  <c r="BA24" i="22" s="1"/>
  <c r="O28" i="16"/>
  <c r="AY24" i="22" s="1"/>
  <c r="O25" i="19"/>
  <c r="AZ24" i="22" s="1"/>
  <c r="P54" i="14"/>
  <c r="O54" i="14"/>
  <c r="S24" i="22" s="1"/>
  <c r="U2" i="22"/>
  <c r="AX1" i="22"/>
  <c r="AB24" i="22" l="1"/>
  <c r="AV10" i="22"/>
  <c r="BE10" i="22" s="1"/>
  <c r="D23" i="22"/>
  <c r="M8" i="22"/>
  <c r="AB12" i="22"/>
  <c r="AB23" i="22" s="1"/>
  <c r="S23" i="22"/>
  <c r="AV9" i="22"/>
  <c r="BE9" i="22" s="1"/>
  <c r="M9" i="22"/>
  <c r="AQ9" i="22"/>
  <c r="AQ23" i="22" s="1"/>
  <c r="AH23" i="22"/>
  <c r="D18" i="38"/>
  <c r="D27" i="38" s="1"/>
  <c r="AH24" i="22"/>
  <c r="AQ24" i="22" s="1"/>
  <c r="BE12" i="22"/>
  <c r="AV24" i="22"/>
  <c r="BE24" i="22" s="1"/>
  <c r="E19" i="38"/>
  <c r="D24" i="22"/>
  <c r="M24" i="22" s="1"/>
  <c r="B18" i="38"/>
  <c r="C18" i="38"/>
  <c r="C27" i="38" s="1"/>
  <c r="E22" i="38"/>
  <c r="E21" i="38"/>
  <c r="E26" i="38" l="1"/>
  <c r="M23" i="22"/>
  <c r="AV23" i="22"/>
  <c r="BE23" i="22"/>
  <c r="E18" i="38"/>
  <c r="E27" i="38" s="1"/>
  <c r="B27" i="38" l="1"/>
</calcChain>
</file>

<file path=xl/sharedStrings.xml><?xml version="1.0" encoding="utf-8"?>
<sst xmlns="http://schemas.openxmlformats.org/spreadsheetml/2006/main" count="640" uniqueCount="172">
  <si>
    <t>Összesen:</t>
  </si>
  <si>
    <t>* Az aláírók nevét nyomtatott betűkkel is kérjük kitölteni.</t>
  </si>
  <si>
    <t>Kedvezményezett neve:</t>
  </si>
  <si>
    <t>Szerződésszám:</t>
  </si>
  <si>
    <t>Támogatás</t>
  </si>
  <si>
    <t>Saját forrás</t>
  </si>
  <si>
    <t>Egyéb forrás</t>
  </si>
  <si>
    <t>Összesen</t>
  </si>
  <si>
    <t>Projektre elszámolt bruttó bér (Ft)</t>
  </si>
  <si>
    <t>Projektre elszámolt bruttó bér járuléka (Ft)</t>
  </si>
  <si>
    <t>szám</t>
  </si>
  <si>
    <t>Bruttó</t>
  </si>
  <si>
    <t>Nettó</t>
  </si>
  <si>
    <t>Egyéb f.</t>
  </si>
  <si>
    <t xml:space="preserve"> Összesen</t>
  </si>
  <si>
    <t>összesen</t>
  </si>
  <si>
    <t>elszámolt költségek összegzése:</t>
  </si>
  <si>
    <t>Projektre elszámolt egyéb juttatások (Ft) (pld. napidíj, stb.)</t>
  </si>
  <si>
    <t>Sor-szám</t>
  </si>
  <si>
    <t>Teljesítés dátuma</t>
  </si>
  <si>
    <t>Az elszámolt időszak</t>
  </si>
  <si>
    <t>kezdete (dátum)</t>
  </si>
  <si>
    <t>vége (dátum)</t>
  </si>
  <si>
    <t>neve</t>
  </si>
  <si>
    <t>Projektben résztvevő dolgozók</t>
  </si>
  <si>
    <t>Tám. int.</t>
  </si>
  <si>
    <t>1.</t>
  </si>
  <si>
    <t>2.</t>
  </si>
  <si>
    <t>Számviteli bizonylat sorszáma</t>
  </si>
  <si>
    <t>Kiállítás kelte</t>
  </si>
  <si>
    <t>Gazdasági esemény rövid leírása</t>
  </si>
  <si>
    <t>Számviteli bizonylat kiállítójának neve</t>
  </si>
  <si>
    <t>Adószáma</t>
  </si>
  <si>
    <t>Pénzügyi teljesítés időpontja</t>
  </si>
  <si>
    <t>Összege (Ft)</t>
  </si>
  <si>
    <t>Projekt terhére elszámolt költségek (Ft)</t>
  </si>
  <si>
    <t>Projektre elszámolt bruttó bér és juttatások összesen (Ft)</t>
  </si>
  <si>
    <t xml:space="preserve">Kutatás-fejlesztési projekthez nyújtott támogatás </t>
  </si>
  <si>
    <t>Alapkutatás</t>
  </si>
  <si>
    <t>Alkalmazott (ipari) kutatás</t>
  </si>
  <si>
    <t>Kísérleti fejlesztés</t>
  </si>
  <si>
    <t>Közbeszerzés</t>
  </si>
  <si>
    <t>Kutatási infrastruktúrához nyújtott beruházási támogatás</t>
  </si>
  <si>
    <t>támogatás típusa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</si>
  <si>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/Kis.fejl.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</si>
  <si>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/Rezsi</t>
    </r>
  </si>
  <si>
    <t>De minimis támogatás</t>
  </si>
  <si>
    <t>amortizá-ciós kulcs %</t>
  </si>
  <si>
    <t>Az elszámolással érintett időszak kezdete és vége:</t>
  </si>
  <si>
    <t>K+F/Kis.fejl.</t>
  </si>
  <si>
    <t>ÁFA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</si>
  <si>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/Alap.</t>
    </r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</si>
  <si>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/Alkalm.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</si>
  <si>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/Közbesz.</t>
    </r>
  </si>
  <si>
    <r>
      <rPr>
        <b/>
        <sz val="10"/>
        <color indexed="8"/>
        <rFont val="Calibri"/>
        <family val="2"/>
        <charset val="238"/>
      </rPr>
      <t>D.M</t>
    </r>
    <r>
      <rPr>
        <sz val="10"/>
        <color indexed="8"/>
        <rFont val="Calibri"/>
        <family val="2"/>
        <charset val="238"/>
      </rPr>
      <t>./Koord.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</si>
  <si>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/Tájék.</t>
    </r>
  </si>
  <si>
    <t>Kut.infra.- b.r.</t>
  </si>
  <si>
    <t>K+F/Alkalm.</t>
  </si>
  <si>
    <t>támogatás típus rövídítése</t>
  </si>
  <si>
    <t>költségösszegzés a számlaösszesítők alapján:</t>
  </si>
  <si>
    <r>
      <t>Állandó dolgozó (Á), vagy megbí-zásos dolgozó (M) 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>)</t>
    </r>
  </si>
  <si>
    <r>
      <t>státusza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 xml:space="preserve">)
</t>
    </r>
  </si>
  <si>
    <t>Amortizációnál az elszámolt időszak</t>
  </si>
  <si>
    <t>Nem állami támogatás</t>
  </si>
  <si>
    <t>54 -56 SZEMÉLYI JUTTATÁSOK ÉS JÁRULÉKAI</t>
  </si>
  <si>
    <t>51 Anyagköltség</t>
  </si>
  <si>
    <t>53 EGYÉB SZOLGÁLTATÁSOK</t>
  </si>
  <si>
    <t xml:space="preserve"> 52 Igénybe vett szolgáltatások</t>
  </si>
  <si>
    <t xml:space="preserve"> 11 IMMATERIÁLIS JAVAK BESZERZÉSE</t>
  </si>
  <si>
    <t>13 Műszaki berendezések, gépek, járművek</t>
  </si>
  <si>
    <t>14 Egyéb  berendezések, felszerelések, járművek</t>
  </si>
  <si>
    <t xml:space="preserve">16 BERUZÁZÁSOK, FELÚJÍTÁSOK </t>
  </si>
  <si>
    <t>Mérföldkő dátuma::</t>
  </si>
  <si>
    <r>
      <t xml:space="preserve">Az adott hónapban a projektre elszámolt </t>
    </r>
    <r>
      <rPr>
        <b/>
        <sz val="10"/>
        <rFont val="Garamond"/>
        <family val="1"/>
        <charset val="238"/>
      </rPr>
      <t>munka-órák</t>
    </r>
    <r>
      <rPr>
        <sz val="8"/>
        <rFont val="Garamond"/>
        <family val="1"/>
        <charset val="238"/>
      </rPr>
      <t xml:space="preserve"> száma*</t>
    </r>
  </si>
  <si>
    <t>* Amennyiben a pályázati felhívás/útmutató megengedi a szabadság, betegszabadság, ünnepnap elszámolását a projekt terhére, úgy szíveskedjenek a feltüntetett munkaórákba beleszámítani ezek idejét is!</t>
  </si>
  <si>
    <t>Egy példányban kitöltve, eredeti aláírással és bélyegzéssel ellátva kell benyújtani.</t>
  </si>
  <si>
    <t>Formanyomtatvány pénzügyi elszámoláshoz</t>
  </si>
  <si>
    <t>N Y I L A T K O Z A T</t>
  </si>
  <si>
    <t>(a kedvezményezett tölti ki)</t>
  </si>
  <si>
    <t>Költségtípusok</t>
  </si>
  <si>
    <t>Támogatás (Ft)</t>
  </si>
  <si>
    <t>Saját forrás (Ft)</t>
  </si>
  <si>
    <t>Egyéb forrás (Ft)</t>
  </si>
  <si>
    <t>Összesen (Ft)</t>
  </si>
  <si>
    <t>Lemondó Nyilatkozat</t>
  </si>
  <si>
    <t>Kedvezményezett neve</t>
  </si>
  <si>
    <t>Szerződésszám</t>
  </si>
  <si>
    <t>………………………………</t>
  </si>
  <si>
    <t>Ph.</t>
  </si>
  <si>
    <r>
      <t>*</t>
    </r>
    <r>
      <rPr>
        <sz val="10"/>
        <rFont val="Garamond"/>
        <family val="1"/>
        <charset val="238"/>
      </rPr>
      <t xml:space="preserve"> Az aláírók nevét nyomtatott betűkkel is kérjük kitölteni</t>
    </r>
  </si>
  <si>
    <t>Mérföldkő dátuma:</t>
  </si>
  <si>
    <t>A táblázat adatai a többi munkalapról automatikusan bemásolódnak!</t>
  </si>
  <si>
    <t xml:space="preserve">54. Személyi juttatások </t>
  </si>
  <si>
    <t xml:space="preserve">56. Munkaadókat terhelő járulékok </t>
  </si>
  <si>
    <t>51. Anyagköltség</t>
  </si>
  <si>
    <t>52. Igénybe vett szolgáltatások</t>
  </si>
  <si>
    <t>53. Egyéb szolgáltatások</t>
  </si>
  <si>
    <t>11. Immateriális javak</t>
  </si>
  <si>
    <t>13. Műszaki gépek berendezések, járművek</t>
  </si>
  <si>
    <t>14. Egyéb berendezések, felszerelések, járművek</t>
  </si>
  <si>
    <t>Támogatás típusa</t>
  </si>
  <si>
    <t>K+F/Alap.</t>
  </si>
  <si>
    <t xml:space="preserve"> TÁMOGATÁS</t>
  </si>
  <si>
    <t xml:space="preserve"> SAJÁT FORRÁS</t>
  </si>
  <si>
    <t>EGYÉB FORRÁS</t>
  </si>
  <si>
    <t>ÖSSZESÍTÉS</t>
  </si>
  <si>
    <t>támog. int.</t>
  </si>
  <si>
    <t>sor-szám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</si>
  <si>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/Piac</t>
    </r>
  </si>
  <si>
    <t>Piacra jutáshoz kapcsolódó költségek</t>
  </si>
  <si>
    <t>Koordinációs költség</t>
  </si>
  <si>
    <t>Tájékoztatási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</si>
  <si>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/Iparjog</t>
    </r>
  </si>
  <si>
    <t>Iparjogvédelemmel kapcsolatos költségek</t>
  </si>
  <si>
    <t>Általános (rezsi) költségek</t>
  </si>
  <si>
    <t>(54) 
személyi juttatások</t>
  </si>
  <si>
    <t>(56)
járulék</t>
  </si>
  <si>
    <t>(51)
anyagköltség</t>
  </si>
  <si>
    <t>(52)
igénybe vett szolgáltatások</t>
  </si>
  <si>
    <t>(53)
egyéb szolgáltatások</t>
  </si>
  <si>
    <t>(11)
immateriális javak beszerzése</t>
  </si>
  <si>
    <t>(13)
műszaki berendezések</t>
  </si>
  <si>
    <t>(14)
egyéb berendezések</t>
  </si>
  <si>
    <t>(16)
beruházás,felújítás</t>
  </si>
  <si>
    <t>D.M./Iparjog</t>
  </si>
  <si>
    <t>D.M./Közbesz.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</si>
  <si>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/Immat.</t>
    </r>
  </si>
  <si>
    <t>Immateriális javak beszerzése</t>
  </si>
  <si>
    <t>D.M./Koord.</t>
  </si>
  <si>
    <t>D.M./Tájék.</t>
  </si>
  <si>
    <t>D.M./Piac</t>
  </si>
  <si>
    <t>D.M./Rezsi</t>
  </si>
  <si>
    <t>D.M./Immat.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</si>
  <si>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/Eszköz. műszaki</t>
    </r>
  </si>
  <si>
    <t>Eszközbeszerzés (műszaki berendezések)</t>
  </si>
  <si>
    <t>Eszközbeszerzés (egyéb berendezések)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</si>
  <si>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/Eszköz. egyéb</t>
    </r>
  </si>
  <si>
    <t>D.M./Eszköz. műszaki</t>
  </si>
  <si>
    <t>D.M./Eszköz. egyéb</t>
  </si>
  <si>
    <t>Semmelweis Egyetem</t>
  </si>
  <si>
    <r>
      <t xml:space="preserve">Alulírott </t>
    </r>
    <r>
      <rPr>
        <b/>
        <i/>
        <sz val="12"/>
        <rFont val="Garamond"/>
        <family val="1"/>
        <charset val="238"/>
      </rPr>
      <t>Dr. Merkely Béla és Dr. Pavlik Lívia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 xml:space="preserve">Semmelweis Egyetem </t>
    </r>
    <r>
      <rPr>
        <sz val="12"/>
        <rFont val="Garamond"/>
        <family val="1"/>
        <charset val="238"/>
      </rPr>
      <t xml:space="preserve">társaság/szervezet cégjegyzésre jogosult vezetője nyilatkozom, hogy a fenti azonosító számú projekt megvalósításához a megítélt támogatásból összesen </t>
    </r>
    <r>
      <rPr>
        <b/>
        <i/>
        <sz val="12"/>
        <color rgb="FFFF0000"/>
        <rFont val="Garamond"/>
        <family val="1"/>
        <charset val="238"/>
      </rPr>
      <t>&lt;a ténylegesen elszámolt támogatás összege&gt;</t>
    </r>
    <r>
      <rPr>
        <sz val="12"/>
        <rFont val="Garamond"/>
        <family val="1"/>
        <charset val="238"/>
      </rPr>
      <t xml:space="preserve"> Ft került felhasználásra. A fennmaradó </t>
    </r>
    <r>
      <rPr>
        <b/>
        <i/>
        <sz val="12"/>
        <rFont val="Garamond"/>
        <family val="1"/>
        <charset val="238"/>
      </rPr>
      <t>&lt;</t>
    </r>
    <r>
      <rPr>
        <b/>
        <i/>
        <sz val="12"/>
        <color rgb="FFFF0000"/>
        <rFont val="Garamond"/>
        <family val="1"/>
        <charset val="238"/>
      </rPr>
      <t>a megítélt és a tényleges támogatás különbsége&gt;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 xml:space="preserve">Ft támogatást a továbbiakban nem kívánom igénybe venni, így arról lemondok. </t>
    </r>
  </si>
  <si>
    <t>Dr. Merkely Bél - Dr. Pavlik Lívia</t>
  </si>
  <si>
    <t xml:space="preserve">     Rektor  -  Kancellár</t>
  </si>
  <si>
    <t>Budapest, 2022.</t>
  </si>
  <si>
    <t>3.</t>
  </si>
  <si>
    <t>4.</t>
  </si>
  <si>
    <t xml:space="preserve">2022.05.01-2023.04.30. </t>
  </si>
  <si>
    <t>Budapest,  2023. év 05. hó 19 nap.</t>
  </si>
  <si>
    <t>Budapest,  2023. év 05. hó 19nap.</t>
  </si>
  <si>
    <t>K+F munkatárs</t>
  </si>
  <si>
    <t>Á</t>
  </si>
  <si>
    <t>Techn., segédszem.</t>
  </si>
  <si>
    <t>Felhívás_1_0001</t>
  </si>
  <si>
    <t>2024.12.01-2025.03.31</t>
  </si>
  <si>
    <t>Budapest,  2025. év 04. hó 15. nap</t>
  </si>
  <si>
    <r>
      <t xml:space="preserve">Alulírott </t>
    </r>
    <r>
      <rPr>
        <b/>
        <i/>
        <sz val="12"/>
        <rFont val="Garamond"/>
        <family val="1"/>
        <charset val="238"/>
      </rPr>
      <t>Ádám Éva</t>
    </r>
    <r>
      <rPr>
        <sz val="12"/>
        <rFont val="Garamond"/>
        <family val="1"/>
        <charset val="238"/>
      </rPr>
      <t xml:space="preserve"> mint a</t>
    </r>
    <r>
      <rPr>
        <b/>
        <i/>
        <sz val="12"/>
        <rFont val="Garamond"/>
        <family val="1"/>
        <charset val="238"/>
      </rPr>
      <t xml:space="preserve"> Semmelweis Egyetem</t>
    </r>
    <r>
      <rPr>
        <sz val="12"/>
        <rFont val="Garamond"/>
        <family val="1"/>
        <charset val="238"/>
      </rPr>
      <t xml:space="preserve">  társaság/szervezet gazdasági vezetője igazolom, hogy a fenti adatok a Semmelweis Egyetem elkülönített számviteli nyilvántartásával megegyeznek.</t>
    </r>
  </si>
  <si>
    <t>Ádám Éva
gazdasági főigazgató</t>
  </si>
  <si>
    <t>Kutató1</t>
  </si>
  <si>
    <t>Kutató2</t>
  </si>
  <si>
    <t>Kutató3</t>
  </si>
  <si>
    <t>Kutató4</t>
  </si>
  <si>
    <t>szakmai admin1</t>
  </si>
  <si>
    <t>szakmai admin2</t>
  </si>
  <si>
    <t>Laborasszisztens1</t>
  </si>
  <si>
    <t>Laborasszisztens2</t>
  </si>
  <si>
    <t>Szekvenáló Bt</t>
  </si>
  <si>
    <t>123456789-2-41</t>
  </si>
  <si>
    <t>123456/2025</t>
  </si>
  <si>
    <t>Szekvenálás</t>
  </si>
  <si>
    <t>Általános költségek</t>
  </si>
  <si>
    <t>Prof. Dr. Merkely Béla Péter - Dr. Pavlik Lívia</t>
  </si>
  <si>
    <r>
      <t xml:space="preserve">Alulírott Prof. </t>
    </r>
    <r>
      <rPr>
        <b/>
        <i/>
        <sz val="12"/>
        <rFont val="Garamond"/>
        <family val="1"/>
        <charset val="238"/>
      </rPr>
      <t>Dr. Merkely Béla Péter és Dr. Pavlik Lívia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>Semmelweis Egyetem</t>
    </r>
    <r>
      <rPr>
        <sz val="12"/>
        <rFont val="Garamond"/>
        <family val="1"/>
        <charset val="238"/>
      </rPr>
      <t xml:space="preserve"> társaság/szervezet cégjegyzésre jogosult vezetője teljes jogi felelősséggel nyilatkozom, hogy a fenti támogatási szerződés alapján a szakmai és pénzügyi beszámolóra vonatkozó előírások szerint a támogatás és a saját/egyéb forrás felhasználásáról, valamint a kamatok tekintetében teljes körű, elkülönített nyilvántartást vezetek. 
Az elszámolni kívánt költségek az adott projektre vonatkozó tárgyi és időbeli elszámolhatósági szabályokkal összhangban, számlákkal vagy egyéb a költséget igazoló számviteli bizonylatokkal alátámasztva, teljesítésigazolás mellett kerültek felhasználásra és azokra további EU-s vagy egyéb hazai támogatás nem került elszámolásra.
A szerződés melléklete alapján, a számlaösszesítőkben feltüntetett részfeladatok teljesítése során keletkezett ráfordítások összege </t>
    </r>
    <r>
      <rPr>
        <b/>
        <i/>
        <sz val="12"/>
        <rFont val="Garamond"/>
        <family val="1"/>
        <charset val="238"/>
      </rPr>
      <t xml:space="preserve"> 29.221.891 </t>
    </r>
    <r>
      <rPr>
        <sz val="12"/>
        <rFont val="Garamond"/>
        <family val="1"/>
        <charset val="238"/>
      </rPr>
      <t>Ft azaz Huszonkilencezer kettőszázhuszonegyezer nyolcszázkilencvenegy</t>
    </r>
    <r>
      <rPr>
        <b/>
        <i/>
        <sz val="12"/>
        <rFont val="Garamond"/>
        <family val="1"/>
        <charset val="238"/>
      </rPr>
      <t xml:space="preserve"> forint</t>
    </r>
    <r>
      <rPr>
        <sz val="12"/>
        <rFont val="Garamond"/>
        <family val="1"/>
        <charset val="238"/>
      </rPr>
      <t>, az alábbi forrásonként és jogcímenként kerülnek elszámolásra. A kimutatott ráfordítások a szerződésben vállalt célok megvalósítása érdekében merültek fel.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</si>
</sst>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yyyy/mm/dd;@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indexed="10"/>
      <name val="Garamond"/>
      <family val="1"/>
      <charset val="238"/>
    </font>
    <font>
      <sz val="8"/>
      <name val="Garamond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i/>
      <sz val="8"/>
      <name val="Garamond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b/>
      <sz val="12"/>
      <name val="Garamond"/>
      <family val="1"/>
      <charset val="238"/>
    </font>
    <font>
      <sz val="8"/>
      <color rgb="FF00B0F0"/>
      <name val="Garamond"/>
      <family val="1"/>
      <charset val="238"/>
    </font>
    <font>
      <sz val="12"/>
      <name val="Garamond"/>
      <family val="1"/>
      <charset val="238"/>
    </font>
    <font>
      <b/>
      <i/>
      <sz val="12"/>
      <name val="Garamond"/>
      <family val="1"/>
      <charset val="238"/>
    </font>
    <font>
      <sz val="14"/>
      <name val="Garamond"/>
      <family val="1"/>
      <charset val="238"/>
    </font>
    <font>
      <vertAlign val="superscript"/>
      <sz val="10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name val="Arial"/>
      <family val="2"/>
      <charset val="238"/>
    </font>
    <font>
      <sz val="8"/>
      <color rgb="FFFF0000"/>
      <name val="Garamond"/>
      <family val="1"/>
      <charset val="238"/>
    </font>
    <font>
      <b/>
      <i/>
      <sz val="12"/>
      <color rgb="FFFF0000"/>
      <name val="Garamond"/>
      <family val="1"/>
      <charset val="238"/>
    </font>
    <font>
      <sz val="12"/>
      <color rgb="FFFF0000"/>
      <name val="Garamond"/>
      <family val="1"/>
      <charset val="238"/>
    </font>
    <font>
      <sz val="10"/>
      <color rgb="FF000000"/>
      <name val="Garamond"/>
      <family val="1"/>
      <charset val="238"/>
    </font>
    <font>
      <b/>
      <sz val="8"/>
      <color rgb="FFFF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404">
    <xf numFmtId="0" fontId="0" fillId="0" borderId="0" xfId="0"/>
    <xf numFmtId="0" fontId="1" fillId="0" borderId="0" xfId="0" applyFont="1"/>
    <xf numFmtId="0" fontId="8" fillId="4" borderId="1" xfId="0" applyFont="1" applyFill="1" applyBorder="1"/>
    <xf numFmtId="0" fontId="9" fillId="0" borderId="6" xfId="0" applyFont="1" applyBorder="1"/>
    <xf numFmtId="0" fontId="8" fillId="3" borderId="7" xfId="0" applyFont="1" applyFill="1" applyBorder="1"/>
    <xf numFmtId="0" fontId="8" fillId="3" borderId="8" xfId="0" applyFont="1" applyFill="1" applyBorder="1"/>
    <xf numFmtId="0" fontId="6" fillId="0" borderId="45" xfId="0" applyFont="1" applyBorder="1"/>
    <xf numFmtId="0" fontId="8" fillId="4" borderId="46" xfId="0" applyFont="1" applyFill="1" applyBorder="1"/>
    <xf numFmtId="0" fontId="8" fillId="3" borderId="47" xfId="0" applyFont="1" applyFill="1" applyBorder="1" applyAlignment="1">
      <alignment horizontal="left"/>
    </xf>
    <xf numFmtId="0" fontId="6" fillId="0" borderId="20" xfId="0" applyFont="1" applyBorder="1"/>
    <xf numFmtId="0" fontId="8" fillId="0" borderId="20" xfId="0" applyFont="1" applyBorder="1"/>
    <xf numFmtId="0" fontId="8" fillId="4" borderId="9" xfId="0" applyFont="1" applyFill="1" applyBorder="1"/>
    <xf numFmtId="0" fontId="8" fillId="0" borderId="21" xfId="0" applyFont="1" applyBorder="1"/>
    <xf numFmtId="0" fontId="1" fillId="0" borderId="16" xfId="0" applyFont="1" applyBorder="1"/>
    <xf numFmtId="0" fontId="9" fillId="0" borderId="6" xfId="0" applyFont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10" fillId="0" borderId="0" xfId="0" applyFont="1"/>
    <xf numFmtId="0" fontId="5" fillId="0" borderId="0" xfId="0" applyFont="1"/>
    <xf numFmtId="49" fontId="5" fillId="0" borderId="0" xfId="0" applyNumberFormat="1" applyFont="1" applyAlignment="1">
      <alignment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center" vertical="center" wrapText="1"/>
    </xf>
    <xf numFmtId="165" fontId="5" fillId="0" borderId="29" xfId="1" applyNumberFormat="1" applyFont="1" applyBorder="1" applyAlignment="1">
      <alignment horizontal="center" vertical="center" wrapText="1"/>
    </xf>
    <xf numFmtId="165" fontId="5" fillId="0" borderId="30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left" wrapText="1"/>
    </xf>
    <xf numFmtId="166" fontId="5" fillId="0" borderId="5" xfId="0" applyNumberFormat="1" applyFont="1" applyBorder="1" applyAlignment="1">
      <alignment horizontal="right"/>
    </xf>
    <xf numFmtId="3" fontId="5" fillId="0" borderId="20" xfId="1" applyNumberFormat="1" applyFont="1" applyBorder="1" applyAlignment="1" applyProtection="1">
      <alignment horizontal="right" vertical="center"/>
      <protection locked="0"/>
    </xf>
    <xf numFmtId="3" fontId="5" fillId="5" borderId="20" xfId="1" applyNumberFormat="1" applyFont="1" applyFill="1" applyBorder="1" applyAlignment="1" applyProtection="1">
      <alignment horizontal="right" vertical="center"/>
      <protection locked="0"/>
    </xf>
    <xf numFmtId="3" fontId="5" fillId="0" borderId="18" xfId="1" applyNumberFormat="1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left" wrapText="1"/>
    </xf>
    <xf numFmtId="3" fontId="5" fillId="0" borderId="28" xfId="1" applyNumberFormat="1" applyFont="1" applyBorder="1" applyAlignment="1" applyProtection="1">
      <alignment horizontal="right" vertical="center"/>
      <protection locked="0"/>
    </xf>
    <xf numFmtId="16" fontId="10" fillId="0" borderId="0" xfId="0" applyNumberFormat="1" applyFont="1"/>
    <xf numFmtId="166" fontId="5" fillId="0" borderId="24" xfId="0" applyNumberFormat="1" applyFont="1" applyBorder="1" applyAlignment="1">
      <alignment horizontal="right"/>
    </xf>
    <xf numFmtId="0" fontId="5" fillId="0" borderId="34" xfId="0" applyFont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right"/>
    </xf>
    <xf numFmtId="3" fontId="5" fillId="0" borderId="34" xfId="1" applyNumberFormat="1" applyFont="1" applyBorder="1" applyAlignment="1" applyProtection="1">
      <alignment horizontal="right" vertical="center"/>
      <protection locked="0"/>
    </xf>
    <xf numFmtId="3" fontId="5" fillId="0" borderId="36" xfId="1" applyNumberFormat="1" applyFont="1" applyFill="1" applyBorder="1" applyAlignment="1" applyProtection="1">
      <alignment horizontal="right" vertical="center"/>
      <protection locked="0"/>
    </xf>
    <xf numFmtId="3" fontId="5" fillId="5" borderId="34" xfId="1" applyNumberFormat="1" applyFont="1" applyFill="1" applyBorder="1" applyAlignment="1" applyProtection="1">
      <alignment horizontal="right" vertical="center"/>
      <protection locked="0"/>
    </xf>
    <xf numFmtId="3" fontId="14" fillId="5" borderId="6" xfId="0" applyNumberFormat="1" applyFont="1" applyFill="1" applyBorder="1" applyAlignment="1" applyProtection="1">
      <alignment horizontal="right" vertical="center"/>
      <protection locked="0"/>
    </xf>
    <xf numFmtId="3" fontId="14" fillId="5" borderId="7" xfId="0" applyNumberFormat="1" applyFont="1" applyFill="1" applyBorder="1" applyAlignment="1" applyProtection="1">
      <alignment horizontal="right" vertical="center"/>
      <protection locked="0"/>
    </xf>
    <xf numFmtId="3" fontId="14" fillId="5" borderId="41" xfId="0" applyNumberFormat="1" applyFont="1" applyFill="1" applyBorder="1" applyAlignment="1" applyProtection="1">
      <alignment horizontal="right" vertical="center"/>
      <protection locked="0"/>
    </xf>
    <xf numFmtId="3" fontId="14" fillId="5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Border="1"/>
    <xf numFmtId="0" fontId="5" fillId="0" borderId="0" xfId="2" applyFont="1"/>
    <xf numFmtId="0" fontId="5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Protection="1">
      <protection locked="0"/>
    </xf>
    <xf numFmtId="3" fontId="5" fillId="5" borderId="16" xfId="0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2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49" fontId="5" fillId="0" borderId="0" xfId="0" quotePrefix="1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2" fontId="5" fillId="0" borderId="14" xfId="0" applyNumberFormat="1" applyFont="1" applyBorder="1" applyAlignment="1" applyProtection="1">
      <alignment horizontal="left" vertical="center" wrapText="1"/>
      <protection locked="0"/>
    </xf>
    <xf numFmtId="14" fontId="5" fillId="0" borderId="14" xfId="0" applyNumberFormat="1" applyFont="1" applyBorder="1" applyAlignment="1" applyProtection="1">
      <alignment horizontal="left" vertical="center"/>
      <protection locked="0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2" fontId="5" fillId="0" borderId="12" xfId="0" applyNumberFormat="1" applyFont="1" applyBorder="1" applyAlignment="1" applyProtection="1">
      <alignment horizontal="left" vertical="center" wrapText="1"/>
      <protection locked="0"/>
    </xf>
    <xf numFmtId="14" fontId="5" fillId="0" borderId="12" xfId="0" applyNumberFormat="1" applyFont="1" applyBorder="1" applyAlignment="1" applyProtection="1">
      <alignment horizontal="left" vertical="center"/>
      <protection locked="0"/>
    </xf>
    <xf numFmtId="3" fontId="5" fillId="0" borderId="20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20" xfId="0" applyNumberFormat="1" applyFont="1" applyBorder="1" applyAlignment="1" applyProtection="1">
      <alignment horizontal="right" vertical="center"/>
      <protection locked="0"/>
    </xf>
    <xf numFmtId="1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2" fontId="5" fillId="0" borderId="13" xfId="0" applyNumberFormat="1" applyFont="1" applyBorder="1" applyAlignment="1" applyProtection="1">
      <alignment horizontal="left" vertical="center" wrapText="1"/>
      <protection locked="0"/>
    </xf>
    <xf numFmtId="14" fontId="5" fillId="0" borderId="13" xfId="0" applyNumberFormat="1" applyFont="1" applyBorder="1" applyAlignment="1" applyProtection="1">
      <alignment horizontal="left" vertical="center"/>
      <protection locked="0"/>
    </xf>
    <xf numFmtId="14" fontId="5" fillId="0" borderId="37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21" xfId="0" applyNumberFormat="1" applyFont="1" applyBorder="1" applyAlignment="1" applyProtection="1">
      <alignment horizontal="right" vertical="center"/>
      <protection locked="0"/>
    </xf>
    <xf numFmtId="3" fontId="14" fillId="5" borderId="42" xfId="0" applyNumberFormat="1" applyFont="1" applyFill="1" applyBorder="1" applyAlignment="1">
      <alignment vertical="center"/>
    </xf>
    <xf numFmtId="3" fontId="14" fillId="5" borderId="7" xfId="0" applyNumberFormat="1" applyFont="1" applyFill="1" applyBorder="1" applyAlignment="1">
      <alignment vertical="center"/>
    </xf>
    <xf numFmtId="3" fontId="14" fillId="5" borderId="6" xfId="0" applyNumberFormat="1" applyFont="1" applyFill="1" applyBorder="1" applyAlignment="1">
      <alignment vertical="center"/>
    </xf>
    <xf numFmtId="3" fontId="14" fillId="5" borderId="8" xfId="0" applyNumberFormat="1" applyFont="1" applyFill="1" applyBorder="1" applyAlignment="1">
      <alignment vertical="center"/>
    </xf>
    <xf numFmtId="0" fontId="5" fillId="0" borderId="17" xfId="0" applyFont="1" applyBorder="1"/>
    <xf numFmtId="0" fontId="5" fillId="0" borderId="23" xfId="0" applyFont="1" applyBorder="1"/>
    <xf numFmtId="3" fontId="14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right"/>
    </xf>
    <xf numFmtId="49" fontId="5" fillId="0" borderId="37" xfId="0" applyNumberFormat="1" applyFont="1" applyBorder="1" applyAlignment="1">
      <alignment horizontal="left" wrapText="1"/>
    </xf>
    <xf numFmtId="2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3" fontId="5" fillId="0" borderId="26" xfId="0" applyNumberFormat="1" applyFont="1" applyBorder="1" applyAlignment="1" applyProtection="1">
      <alignment horizontal="right" vertical="center"/>
      <protection locked="0"/>
    </xf>
    <xf numFmtId="3" fontId="5" fillId="5" borderId="19" xfId="0" applyNumberFormat="1" applyFont="1" applyFill="1" applyBorder="1" applyAlignment="1">
      <alignment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49" fontId="5" fillId="0" borderId="20" xfId="0" applyNumberFormat="1" applyFont="1" applyBorder="1" applyAlignment="1">
      <alignment horizontal="left" vertical="center" wrapText="1"/>
    </xf>
    <xf numFmtId="3" fontId="5" fillId="0" borderId="27" xfId="0" applyNumberFormat="1" applyFont="1" applyBorder="1" applyAlignment="1" applyProtection="1">
      <alignment horizontal="right" vertical="center"/>
      <protection locked="0"/>
    </xf>
    <xf numFmtId="3" fontId="5" fillId="0" borderId="19" xfId="0" applyNumberFormat="1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1" fontId="5" fillId="0" borderId="22" xfId="0" applyNumberFormat="1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 wrapText="1"/>
      <protection locked="0"/>
    </xf>
    <xf numFmtId="49" fontId="5" fillId="0" borderId="33" xfId="0" applyNumberFormat="1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>
      <alignment horizontal="left" vertical="center" wrapText="1"/>
    </xf>
    <xf numFmtId="3" fontId="5" fillId="0" borderId="58" xfId="0" applyNumberFormat="1" applyFont="1" applyBorder="1" applyAlignment="1" applyProtection="1">
      <alignment horizontal="right" vertic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0" borderId="25" xfId="0" applyNumberFormat="1" applyFont="1" applyBorder="1" applyAlignment="1" applyProtection="1">
      <alignment horizontal="right" vertical="center"/>
      <protection locked="0"/>
    </xf>
    <xf numFmtId="2" fontId="5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5" fillId="0" borderId="0" xfId="0" applyFont="1"/>
    <xf numFmtId="0" fontId="5" fillId="0" borderId="12" xfId="0" applyFont="1" applyBorder="1" applyAlignment="1" applyProtection="1">
      <alignment vertical="center" wrapText="1"/>
      <protection locked="0"/>
    </xf>
    <xf numFmtId="14" fontId="5" fillId="0" borderId="12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1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  <protection locked="0"/>
    </xf>
    <xf numFmtId="2" fontId="5" fillId="0" borderId="12" xfId="0" applyNumberFormat="1" applyFont="1" applyBorder="1" applyAlignment="1" applyProtection="1">
      <alignment horizontal="left" vertical="center"/>
      <protection locked="0"/>
    </xf>
    <xf numFmtId="14" fontId="5" fillId="0" borderId="15" xfId="0" applyNumberFormat="1" applyFont="1" applyBorder="1" applyAlignment="1" applyProtection="1">
      <alignment vertical="center"/>
      <protection locked="0"/>
    </xf>
    <xf numFmtId="49" fontId="14" fillId="0" borderId="15" xfId="0" applyNumberFormat="1" applyFont="1" applyBorder="1" applyAlignment="1" applyProtection="1">
      <alignment vertical="center" wrapText="1"/>
      <protection locked="0"/>
    </xf>
    <xf numFmtId="49" fontId="5" fillId="0" borderId="12" xfId="0" applyNumberFormat="1" applyFont="1" applyBorder="1" applyAlignment="1" applyProtection="1">
      <alignment vertical="center" wrapText="1"/>
      <protection locked="0"/>
    </xf>
    <xf numFmtId="2" fontId="5" fillId="0" borderId="13" xfId="0" applyNumberFormat="1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14" fontId="5" fillId="0" borderId="13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 wrapText="1"/>
      <protection locked="0"/>
    </xf>
    <xf numFmtId="3" fontId="5" fillId="0" borderId="21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5" fillId="0" borderId="9" xfId="0" applyNumberFormat="1" applyFont="1" applyBorder="1" applyAlignment="1" applyProtection="1">
      <alignment vertical="center"/>
      <protection locked="0"/>
    </xf>
    <xf numFmtId="3" fontId="5" fillId="0" borderId="21" xfId="0" applyNumberFormat="1" applyFont="1" applyBorder="1" applyAlignment="1" applyProtection="1">
      <alignment vertical="center"/>
      <protection locked="0"/>
    </xf>
    <xf numFmtId="9" fontId="5" fillId="0" borderId="14" xfId="0" quotePrefix="1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12" xfId="0" quotePrefix="1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3" fontId="14" fillId="5" borderId="16" xfId="0" applyNumberFormat="1" applyFont="1" applyFill="1" applyBorder="1" applyProtection="1">
      <protection locked="0"/>
    </xf>
    <xf numFmtId="0" fontId="5" fillId="0" borderId="0" xfId="3" applyFont="1"/>
    <xf numFmtId="0" fontId="10" fillId="0" borderId="0" xfId="3" applyFont="1"/>
    <xf numFmtId="0" fontId="5" fillId="0" borderId="0" xfId="3" applyFont="1" applyAlignment="1">
      <alignment horizontal="right"/>
    </xf>
    <xf numFmtId="0" fontId="17" fillId="0" borderId="0" xfId="3" applyFont="1"/>
    <xf numFmtId="0" fontId="5" fillId="0" borderId="1" xfId="3" applyFont="1" applyBorder="1" applyAlignment="1">
      <alignment vertical="center" wrapText="1"/>
    </xf>
    <xf numFmtId="0" fontId="5" fillId="0" borderId="0" xfId="3" applyFont="1" applyAlignment="1">
      <alignment vertical="top" wrapText="1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wrapText="1"/>
    </xf>
    <xf numFmtId="0" fontId="11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3" fontId="11" fillId="0" borderId="1" xfId="3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vertical="center" wrapText="1"/>
    </xf>
    <xf numFmtId="0" fontId="11" fillId="2" borderId="1" xfId="3" applyFont="1" applyFill="1" applyBorder="1" applyAlignment="1">
      <alignment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18" fillId="0" borderId="0" xfId="3" applyFont="1"/>
    <xf numFmtId="0" fontId="10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indent="15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right"/>
    </xf>
    <xf numFmtId="0" fontId="18" fillId="0" borderId="0" xfId="3" applyFont="1" applyAlignment="1">
      <alignment horizontal="right"/>
    </xf>
    <xf numFmtId="0" fontId="16" fillId="0" borderId="1" xfId="3" applyFont="1" applyBorder="1"/>
    <xf numFmtId="2" fontId="18" fillId="0" borderId="1" xfId="3" applyNumberFormat="1" applyFont="1" applyBorder="1" applyAlignment="1">
      <alignment horizontal="left"/>
    </xf>
    <xf numFmtId="0" fontId="10" fillId="0" borderId="0" xfId="3" applyFont="1" applyAlignment="1">
      <alignment wrapText="1"/>
    </xf>
    <xf numFmtId="2" fontId="18" fillId="0" borderId="0" xfId="3" applyNumberFormat="1" applyFont="1" applyAlignment="1">
      <alignment vertical="top" wrapText="1"/>
    </xf>
    <xf numFmtId="0" fontId="18" fillId="0" borderId="0" xfId="3" applyFont="1" applyAlignment="1">
      <alignment horizontal="justify"/>
    </xf>
    <xf numFmtId="0" fontId="18" fillId="0" borderId="0" xfId="3" applyFont="1" applyAlignment="1">
      <alignment horizontal="left" indent="11"/>
    </xf>
    <xf numFmtId="0" fontId="16" fillId="0" borderId="0" xfId="3" applyFont="1" applyAlignment="1">
      <alignment horizontal="justify"/>
    </xf>
    <xf numFmtId="0" fontId="16" fillId="0" borderId="0" xfId="3" applyFont="1"/>
    <xf numFmtId="0" fontId="16" fillId="0" borderId="0" xfId="3" applyFont="1" applyAlignment="1">
      <alignment horizontal="left" indent="11"/>
    </xf>
    <xf numFmtId="14" fontId="18" fillId="0" borderId="1" xfId="3" applyNumberFormat="1" applyFont="1" applyBorder="1" applyAlignment="1">
      <alignment horizontal="left"/>
    </xf>
    <xf numFmtId="0" fontId="5" fillId="2" borderId="60" xfId="0" applyFont="1" applyFill="1" applyBorder="1" applyProtection="1">
      <protection locked="0"/>
    </xf>
    <xf numFmtId="0" fontId="5" fillId="2" borderId="61" xfId="0" applyFont="1" applyFill="1" applyBorder="1" applyProtection="1">
      <protection locked="0"/>
    </xf>
    <xf numFmtId="3" fontId="5" fillId="2" borderId="61" xfId="0" applyNumberFormat="1" applyFont="1" applyFill="1" applyBorder="1" applyProtection="1">
      <protection locked="0"/>
    </xf>
    <xf numFmtId="3" fontId="5" fillId="5" borderId="17" xfId="0" applyNumberFormat="1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22" fillId="0" borderId="16" xfId="0" applyFont="1" applyBorder="1"/>
    <xf numFmtId="9" fontId="5" fillId="0" borderId="16" xfId="0" applyNumberFormat="1" applyFont="1" applyBorder="1" applyProtection="1"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/>
    <xf numFmtId="0" fontId="8" fillId="3" borderId="8" xfId="0" applyFont="1" applyFill="1" applyBorder="1" applyAlignment="1">
      <alignment vertical="center"/>
    </xf>
    <xf numFmtId="3" fontId="24" fillId="4" borderId="16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center"/>
    </xf>
    <xf numFmtId="0" fontId="8" fillId="4" borderId="2" xfId="0" applyFont="1" applyFill="1" applyBorder="1"/>
    <xf numFmtId="3" fontId="5" fillId="0" borderId="63" xfId="1" applyNumberFormat="1" applyFont="1" applyFill="1" applyBorder="1" applyAlignment="1" applyProtection="1">
      <alignment horizontal="right" vertical="center"/>
      <protection locked="0"/>
    </xf>
    <xf numFmtId="3" fontId="5" fillId="0" borderId="62" xfId="1" applyNumberFormat="1" applyFont="1" applyFill="1" applyBorder="1" applyAlignment="1" applyProtection="1">
      <alignment horizontal="right" vertical="center"/>
      <protection locked="0"/>
    </xf>
    <xf numFmtId="3" fontId="5" fillId="0" borderId="64" xfId="1" applyNumberFormat="1" applyFont="1" applyBorder="1" applyAlignment="1" applyProtection="1">
      <alignment horizontal="right" vertical="center"/>
      <protection locked="0"/>
    </xf>
    <xf numFmtId="3" fontId="5" fillId="0" borderId="65" xfId="1" applyNumberFormat="1" applyFont="1" applyFill="1" applyBorder="1" applyAlignment="1" applyProtection="1">
      <alignment horizontal="right" vertical="center"/>
      <protection locked="0"/>
    </xf>
    <xf numFmtId="3" fontId="5" fillId="0" borderId="64" xfId="1" applyNumberFormat="1" applyFont="1" applyFill="1" applyBorder="1" applyAlignment="1" applyProtection="1">
      <alignment horizontal="right" vertical="center"/>
      <protection locked="0"/>
    </xf>
    <xf numFmtId="3" fontId="5" fillId="0" borderId="63" xfId="1" applyNumberFormat="1" applyFont="1" applyBorder="1" applyAlignment="1" applyProtection="1">
      <alignment horizontal="right" vertical="center"/>
      <protection locked="0"/>
    </xf>
    <xf numFmtId="3" fontId="5" fillId="0" borderId="66" xfId="1" applyNumberFormat="1" applyFont="1" applyBorder="1" applyAlignment="1" applyProtection="1">
      <alignment horizontal="right" vertical="center"/>
      <protection locked="0"/>
    </xf>
    <xf numFmtId="3" fontId="5" fillId="0" borderId="67" xfId="1" applyNumberFormat="1" applyFont="1" applyFill="1" applyBorder="1" applyAlignment="1" applyProtection="1">
      <alignment horizontal="right" vertical="center"/>
      <protection locked="0"/>
    </xf>
    <xf numFmtId="3" fontId="5" fillId="0" borderId="68" xfId="1" applyNumberFormat="1" applyFont="1" applyFill="1" applyBorder="1" applyAlignment="1" applyProtection="1">
      <alignment horizontal="right" vertical="center"/>
      <protection locked="0"/>
    </xf>
    <xf numFmtId="3" fontId="5" fillId="0" borderId="69" xfId="1" applyNumberFormat="1" applyFont="1" applyFill="1" applyBorder="1" applyAlignment="1" applyProtection="1">
      <alignment horizontal="right" vertical="center"/>
      <protection locked="0"/>
    </xf>
    <xf numFmtId="49" fontId="5" fillId="0" borderId="15" xfId="0" applyNumberFormat="1" applyFont="1" applyBorder="1" applyAlignment="1" applyProtection="1">
      <alignment vertical="center" wrapText="1"/>
      <protection locked="0"/>
    </xf>
    <xf numFmtId="3" fontId="5" fillId="0" borderId="63" xfId="0" applyNumberFormat="1" applyFont="1" applyBorder="1" applyAlignment="1">
      <alignment horizontal="right" vertical="center"/>
    </xf>
    <xf numFmtId="3" fontId="5" fillId="0" borderId="64" xfId="0" applyNumberFormat="1" applyFont="1" applyBorder="1" applyAlignment="1" applyProtection="1">
      <alignment vertical="center"/>
      <protection locked="0"/>
    </xf>
    <xf numFmtId="3" fontId="5" fillId="0" borderId="70" xfId="0" applyNumberFormat="1" applyFont="1" applyBorder="1" applyAlignment="1">
      <alignment horizontal="right" vertical="center"/>
    </xf>
    <xf numFmtId="3" fontId="5" fillId="0" borderId="63" xfId="0" applyNumberFormat="1" applyFont="1" applyBorder="1" applyAlignment="1" applyProtection="1">
      <alignment horizontal="right" vertical="center"/>
      <protection locked="0"/>
    </xf>
    <xf numFmtId="14" fontId="5" fillId="0" borderId="71" xfId="0" applyNumberFormat="1" applyFont="1" applyBorder="1" applyAlignment="1" applyProtection="1">
      <alignment horizontal="left" vertical="center"/>
      <protection locked="0"/>
    </xf>
    <xf numFmtId="14" fontId="5" fillId="0" borderId="71" xfId="0" applyNumberFormat="1" applyFont="1" applyBorder="1" applyAlignment="1" applyProtection="1">
      <alignment horizontal="center" vertical="center"/>
      <protection locked="0"/>
    </xf>
    <xf numFmtId="14" fontId="5" fillId="0" borderId="72" xfId="0" applyNumberFormat="1" applyFont="1" applyBorder="1" applyAlignment="1" applyProtection="1">
      <alignment horizontal="left" vertical="center"/>
      <protection locked="0"/>
    </xf>
    <xf numFmtId="14" fontId="5" fillId="0" borderId="72" xfId="0" applyNumberFormat="1" applyFont="1" applyBorder="1" applyAlignment="1" applyProtection="1">
      <alignment horizontal="center" vertical="center"/>
      <protection locked="0"/>
    </xf>
    <xf numFmtId="14" fontId="5" fillId="0" borderId="73" xfId="0" applyNumberFormat="1" applyFont="1" applyBorder="1" applyAlignment="1" applyProtection="1">
      <alignment horizontal="left" vertical="center"/>
      <protection locked="0"/>
    </xf>
    <xf numFmtId="14" fontId="5" fillId="0" borderId="73" xfId="0" applyNumberFormat="1" applyFont="1" applyBorder="1" applyAlignment="1" applyProtection="1">
      <alignment horizontal="center" vertical="center"/>
      <protection locked="0"/>
    </xf>
    <xf numFmtId="3" fontId="5" fillId="0" borderId="64" xfId="0" applyNumberFormat="1" applyFont="1" applyBorder="1" applyAlignment="1" applyProtection="1">
      <alignment horizontal="right" vertical="center"/>
      <protection locked="0"/>
    </xf>
    <xf numFmtId="3" fontId="5" fillId="0" borderId="74" xfId="1" applyNumberFormat="1" applyFont="1" applyFill="1" applyBorder="1" applyAlignment="1" applyProtection="1">
      <alignment horizontal="right" vertical="center"/>
      <protection locked="0"/>
    </xf>
    <xf numFmtId="3" fontId="5" fillId="0" borderId="74" xfId="1" applyNumberFormat="1" applyFont="1" applyBorder="1" applyAlignment="1" applyProtection="1">
      <alignment horizontal="right" vertical="center"/>
      <protection locked="0"/>
    </xf>
    <xf numFmtId="3" fontId="5" fillId="0" borderId="75" xfId="1" applyNumberFormat="1" applyFont="1" applyBorder="1" applyAlignment="1" applyProtection="1">
      <alignment horizontal="right" vertical="center"/>
      <protection locked="0"/>
    </xf>
    <xf numFmtId="3" fontId="5" fillId="0" borderId="67" xfId="1" applyNumberFormat="1" applyFont="1" applyBorder="1" applyAlignment="1" applyProtection="1">
      <alignment horizontal="right" vertical="center"/>
      <protection locked="0"/>
    </xf>
    <xf numFmtId="3" fontId="5" fillId="5" borderId="76" xfId="1" applyNumberFormat="1" applyFont="1" applyFill="1" applyBorder="1" applyAlignment="1" applyProtection="1">
      <alignment horizontal="right" vertical="center"/>
      <protection locked="0"/>
    </xf>
    <xf numFmtId="3" fontId="5" fillId="5" borderId="62" xfId="1" applyNumberFormat="1" applyFont="1" applyFill="1" applyBorder="1" applyAlignment="1" applyProtection="1">
      <alignment horizontal="right" vertical="center"/>
      <protection locked="0"/>
    </xf>
    <xf numFmtId="3" fontId="5" fillId="5" borderId="77" xfId="1" applyNumberFormat="1" applyFont="1" applyFill="1" applyBorder="1" applyAlignment="1" applyProtection="1">
      <alignment horizontal="right" vertical="center"/>
      <protection locked="0"/>
    </xf>
    <xf numFmtId="3" fontId="5" fillId="5" borderId="78" xfId="1" applyNumberFormat="1" applyFont="1" applyFill="1" applyBorder="1" applyAlignment="1" applyProtection="1">
      <alignment horizontal="right" vertical="center"/>
      <protection locked="0"/>
    </xf>
    <xf numFmtId="3" fontId="5" fillId="0" borderId="79" xfId="1" applyNumberFormat="1" applyFont="1" applyFill="1" applyBorder="1" applyAlignment="1" applyProtection="1">
      <alignment horizontal="right" vertical="center"/>
      <protection locked="0"/>
    </xf>
    <xf numFmtId="3" fontId="5" fillId="0" borderId="78" xfId="1" applyNumberFormat="1" applyFont="1" applyFill="1" applyBorder="1" applyAlignment="1" applyProtection="1">
      <alignment horizontal="right" vertical="center"/>
      <protection locked="0"/>
    </xf>
    <xf numFmtId="3" fontId="5" fillId="0" borderId="80" xfId="1" applyNumberFormat="1" applyFont="1" applyFill="1" applyBorder="1" applyAlignment="1" applyProtection="1">
      <alignment horizontal="right" vertical="center"/>
      <protection locked="0"/>
    </xf>
    <xf numFmtId="3" fontId="5" fillId="0" borderId="81" xfId="1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18" fillId="0" borderId="0" xfId="3" applyFont="1" applyAlignment="1">
      <alignment horizontal="center" wrapText="1"/>
    </xf>
    <xf numFmtId="1" fontId="5" fillId="0" borderId="14" xfId="0" applyNumberFormat="1" applyFont="1" applyBorder="1" applyAlignment="1" applyProtection="1">
      <alignment horizontal="left" vertical="center" wrapText="1"/>
      <protection locked="0"/>
    </xf>
    <xf numFmtId="1" fontId="5" fillId="0" borderId="12" xfId="0" applyNumberFormat="1" applyFont="1" applyBorder="1" applyAlignment="1" applyProtection="1">
      <alignment horizontal="left" vertical="center" wrapText="1"/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10" fillId="0" borderId="0" xfId="3" applyFont="1" applyAlignment="1">
      <alignment vertical="center"/>
    </xf>
    <xf numFmtId="3" fontId="5" fillId="0" borderId="64" xfId="0" applyNumberFormat="1" applyFont="1" applyBorder="1" applyAlignment="1">
      <alignment horizontal="right" vertical="center"/>
    </xf>
    <xf numFmtId="0" fontId="5" fillId="0" borderId="12" xfId="0" applyFont="1" applyBorder="1" applyAlignment="1" applyProtection="1">
      <alignment horizontal="right" vertical="center" wrapText="1"/>
      <protection locked="0"/>
    </xf>
    <xf numFmtId="3" fontId="5" fillId="0" borderId="63" xfId="0" applyNumberFormat="1" applyFont="1" applyBorder="1" applyAlignment="1" applyProtection="1">
      <alignment vertical="center"/>
      <protection locked="0"/>
    </xf>
    <xf numFmtId="3" fontId="5" fillId="0" borderId="82" xfId="1" applyNumberFormat="1" applyFont="1" applyFill="1" applyBorder="1" applyAlignment="1" applyProtection="1">
      <alignment horizontal="right" vertical="center"/>
      <protection locked="0"/>
    </xf>
    <xf numFmtId="3" fontId="5" fillId="5" borderId="83" xfId="1" applyNumberFormat="1" applyFont="1" applyFill="1" applyBorder="1" applyAlignment="1" applyProtection="1">
      <alignment horizontal="right" vertical="center"/>
      <protection locked="0"/>
    </xf>
    <xf numFmtId="3" fontId="5" fillId="5" borderId="80" xfId="1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Border="1" applyAlignment="1">
      <alignment horizontal="left" vertical="center" wrapText="1"/>
    </xf>
    <xf numFmtId="2" fontId="5" fillId="0" borderId="0" xfId="0" applyNumberFormat="1" applyFont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center"/>
    </xf>
    <xf numFmtId="49" fontId="24" fillId="0" borderId="12" xfId="0" applyNumberFormat="1" applyFont="1" applyBorder="1" applyAlignment="1" applyProtection="1">
      <alignment horizontal="left" vertical="center" wrapText="1"/>
      <protection locked="0"/>
    </xf>
    <xf numFmtId="2" fontId="24" fillId="0" borderId="12" xfId="0" applyNumberFormat="1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right" vertical="center" wrapText="1"/>
      <protection locked="0"/>
    </xf>
    <xf numFmtId="14" fontId="24" fillId="0" borderId="12" xfId="0" applyNumberFormat="1" applyFont="1" applyBorder="1" applyAlignment="1" applyProtection="1">
      <alignment vertical="center"/>
      <protection locked="0"/>
    </xf>
    <xf numFmtId="14" fontId="24" fillId="0" borderId="15" xfId="0" applyNumberFormat="1" applyFont="1" applyBorder="1" applyAlignment="1" applyProtection="1">
      <alignment vertical="center"/>
      <protection locked="0"/>
    </xf>
    <xf numFmtId="49" fontId="24" fillId="0" borderId="15" xfId="0" applyNumberFormat="1" applyFont="1" applyBorder="1" applyAlignment="1" applyProtection="1">
      <alignment vertical="center" wrapText="1"/>
      <protection locked="0"/>
    </xf>
    <xf numFmtId="3" fontId="24" fillId="0" borderId="20" xfId="0" applyNumberFormat="1" applyFont="1" applyBorder="1" applyAlignment="1">
      <alignment vertical="center"/>
    </xf>
    <xf numFmtId="3" fontId="24" fillId="0" borderId="24" xfId="0" applyNumberFormat="1" applyFont="1" applyBorder="1" applyAlignment="1">
      <alignment vertical="center"/>
    </xf>
    <xf numFmtId="3" fontId="24" fillId="0" borderId="1" xfId="0" applyNumberFormat="1" applyFont="1" applyBorder="1" applyAlignment="1" applyProtection="1">
      <alignment vertical="center"/>
      <protection locked="0"/>
    </xf>
    <xf numFmtId="3" fontId="24" fillId="0" borderId="5" xfId="0" applyNumberFormat="1" applyFont="1" applyBorder="1" applyAlignment="1">
      <alignment horizontal="right" vertical="center"/>
    </xf>
    <xf numFmtId="0" fontId="24" fillId="0" borderId="12" xfId="0" applyFont="1" applyBorder="1"/>
    <xf numFmtId="14" fontId="28" fillId="0" borderId="15" xfId="0" applyNumberFormat="1" applyFont="1" applyBorder="1" applyAlignment="1" applyProtection="1">
      <alignment vertical="center"/>
      <protection locked="0"/>
    </xf>
    <xf numFmtId="1" fontId="24" fillId="0" borderId="12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 applyProtection="1">
      <alignment horizontal="left" vertical="center" wrapText="1"/>
      <protection locked="0"/>
    </xf>
    <xf numFmtId="2" fontId="24" fillId="0" borderId="14" xfId="0" applyNumberFormat="1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vertical="center" wrapText="1"/>
      <protection locked="0"/>
    </xf>
    <xf numFmtId="14" fontId="28" fillId="0" borderId="12" xfId="0" applyNumberFormat="1" applyFont="1" applyBorder="1" applyAlignment="1" applyProtection="1">
      <alignment vertical="center"/>
      <protection locked="0"/>
    </xf>
    <xf numFmtId="49" fontId="24" fillId="0" borderId="12" xfId="0" applyNumberFormat="1" applyFont="1" applyBorder="1" applyAlignment="1">
      <alignment vertical="center" wrapText="1"/>
    </xf>
    <xf numFmtId="3" fontId="24" fillId="0" borderId="2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4" fillId="0" borderId="26" xfId="0" applyNumberFormat="1" applyFont="1" applyBorder="1" applyAlignment="1" applyProtection="1">
      <alignment vertical="center"/>
      <protection locked="0"/>
    </xf>
    <xf numFmtId="0" fontId="24" fillId="0" borderId="12" xfId="0" applyFont="1" applyBorder="1" applyAlignment="1">
      <alignment horizontal="center"/>
    </xf>
    <xf numFmtId="1" fontId="24" fillId="0" borderId="1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4" borderId="18" xfId="0" applyFont="1" applyFill="1" applyBorder="1" applyAlignment="1">
      <alignment horizontal="left" vertical="center" wrapText="1"/>
    </xf>
    <xf numFmtId="49" fontId="5" fillId="4" borderId="26" xfId="0" applyNumberFormat="1" applyFont="1" applyFill="1" applyBorder="1" applyAlignment="1">
      <alignment horizontal="left" wrapText="1"/>
    </xf>
    <xf numFmtId="166" fontId="5" fillId="4" borderId="5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3" fontId="5" fillId="4" borderId="20" xfId="1" applyNumberFormat="1" applyFont="1" applyFill="1" applyBorder="1" applyAlignment="1" applyProtection="1">
      <alignment horizontal="right" vertical="center"/>
      <protection locked="0"/>
    </xf>
    <xf numFmtId="3" fontId="5" fillId="4" borderId="74" xfId="1" applyNumberFormat="1" applyFont="1" applyFill="1" applyBorder="1" applyAlignment="1" applyProtection="1">
      <alignment horizontal="right" vertical="center"/>
      <protection locked="0"/>
    </xf>
    <xf numFmtId="3" fontId="5" fillId="4" borderId="65" xfId="1" applyNumberFormat="1" applyFont="1" applyFill="1" applyBorder="1" applyAlignment="1" applyProtection="1">
      <alignment horizontal="right" vertical="center"/>
      <protection locked="0"/>
    </xf>
    <xf numFmtId="3" fontId="5" fillId="4" borderId="75" xfId="1" applyNumberFormat="1" applyFont="1" applyFill="1" applyBorder="1" applyAlignment="1" applyProtection="1">
      <alignment horizontal="right" vertical="center"/>
      <protection locked="0"/>
    </xf>
    <xf numFmtId="3" fontId="5" fillId="4" borderId="77" xfId="1" applyNumberFormat="1" applyFont="1" applyFill="1" applyBorder="1" applyAlignment="1" applyProtection="1">
      <alignment horizontal="right" vertical="center"/>
      <protection locked="0"/>
    </xf>
    <xf numFmtId="3" fontId="5" fillId="4" borderId="78" xfId="1" applyNumberFormat="1" applyFont="1" applyFill="1" applyBorder="1" applyAlignment="1" applyProtection="1">
      <alignment horizontal="right" vertical="center"/>
      <protection locked="0"/>
    </xf>
    <xf numFmtId="0" fontId="5" fillId="4" borderId="14" xfId="0" applyFont="1" applyFill="1" applyBorder="1" applyAlignment="1">
      <alignment horizontal="center" vertical="center"/>
    </xf>
    <xf numFmtId="9" fontId="5" fillId="4" borderId="14" xfId="0" quotePrefix="1" applyNumberFormat="1" applyFont="1" applyFill="1" applyBorder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14" fontId="5" fillId="0" borderId="27" xfId="3" applyNumberFormat="1" applyFont="1" applyBorder="1" applyAlignment="1">
      <alignment horizontal="center" vertical="center" wrapText="1"/>
    </xf>
    <xf numFmtId="14" fontId="5" fillId="0" borderId="24" xfId="3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justify" vertical="justify" wrapText="1"/>
    </xf>
    <xf numFmtId="0" fontId="12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10" fillId="0" borderId="27" xfId="0" applyNumberFormat="1" applyFont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 wrapText="1"/>
    </xf>
    <xf numFmtId="14" fontId="10" fillId="0" borderId="2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4" fillId="2" borderId="1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40" xfId="0" applyFont="1" applyFill="1" applyBorder="1" applyAlignment="1">
      <alignment horizontal="left"/>
    </xf>
    <xf numFmtId="0" fontId="14" fillId="5" borderId="23" xfId="0" applyFont="1" applyFill="1" applyBorder="1" applyAlignment="1">
      <alignment horizontal="left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/>
    </xf>
    <xf numFmtId="1" fontId="5" fillId="2" borderId="40" xfId="0" applyNumberFormat="1" applyFont="1" applyFill="1" applyBorder="1" applyAlignment="1">
      <alignment horizontal="center"/>
    </xf>
    <xf numFmtId="1" fontId="5" fillId="2" borderId="23" xfId="0" applyNumberFormat="1" applyFont="1" applyFill="1" applyBorder="1" applyAlignment="1">
      <alignment horizontal="center"/>
    </xf>
    <xf numFmtId="1" fontId="14" fillId="5" borderId="17" xfId="0" applyNumberFormat="1" applyFont="1" applyFill="1" applyBorder="1" applyAlignment="1">
      <alignment horizontal="right"/>
    </xf>
    <xf numFmtId="1" fontId="14" fillId="5" borderId="40" xfId="0" applyNumberFormat="1" applyFont="1" applyFill="1" applyBorder="1" applyAlignment="1">
      <alignment horizontal="right"/>
    </xf>
    <xf numFmtId="1" fontId="14" fillId="5" borderId="55" xfId="0" applyNumberFormat="1" applyFont="1" applyFill="1" applyBorder="1" applyAlignment="1">
      <alignment horizontal="right"/>
    </xf>
    <xf numFmtId="0" fontId="5" fillId="5" borderId="17" xfId="0" applyFont="1" applyFill="1" applyBorder="1"/>
    <xf numFmtId="0" fontId="5" fillId="5" borderId="23" xfId="0" applyFont="1" applyFill="1" applyBorder="1"/>
    <xf numFmtId="0" fontId="5" fillId="0" borderId="44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7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" fontId="14" fillId="0" borderId="17" xfId="0" applyNumberFormat="1" applyFont="1" applyBorder="1" applyAlignment="1">
      <alignment horizontal="right"/>
    </xf>
    <xf numFmtId="1" fontId="14" fillId="0" borderId="40" xfId="0" applyNumberFormat="1" applyFont="1" applyBorder="1" applyAlignment="1">
      <alignment horizontal="right"/>
    </xf>
    <xf numFmtId="0" fontId="5" fillId="0" borderId="17" xfId="0" applyFont="1" applyBorder="1"/>
    <xf numFmtId="0" fontId="5" fillId="0" borderId="23" xfId="0" applyFont="1" applyBorder="1"/>
    <xf numFmtId="1" fontId="5" fillId="2" borderId="17" xfId="0" applyNumberFormat="1" applyFont="1" applyFill="1" applyBorder="1" applyAlignment="1">
      <alignment horizontal="left"/>
    </xf>
    <xf numFmtId="1" fontId="5" fillId="2" borderId="40" xfId="0" applyNumberFormat="1" applyFont="1" applyFill="1" applyBorder="1" applyAlignment="1">
      <alignment horizontal="left"/>
    </xf>
    <xf numFmtId="1" fontId="5" fillId="2" borderId="23" xfId="0" applyNumberFormat="1" applyFont="1" applyFill="1" applyBorder="1" applyAlignment="1">
      <alignment horizontal="left"/>
    </xf>
    <xf numFmtId="0" fontId="5" fillId="0" borderId="27" xfId="0" applyFont="1" applyBorder="1" applyAlignment="1">
      <alignment wrapText="1"/>
    </xf>
    <xf numFmtId="1" fontId="14" fillId="5" borderId="27" xfId="0" applyNumberFormat="1" applyFont="1" applyFill="1" applyBorder="1" applyAlignment="1">
      <alignment horizontal="center"/>
    </xf>
    <xf numFmtId="1" fontId="14" fillId="5" borderId="32" xfId="0" applyNumberFormat="1" applyFont="1" applyFill="1" applyBorder="1" applyAlignment="1">
      <alignment horizontal="center"/>
    </xf>
    <xf numFmtId="1" fontId="14" fillId="5" borderId="24" xfId="0" applyNumberFormat="1" applyFont="1" applyFill="1" applyBorder="1" applyAlignment="1">
      <alignment horizontal="center"/>
    </xf>
    <xf numFmtId="1" fontId="5" fillId="2" borderId="56" xfId="0" applyNumberFormat="1" applyFont="1" applyFill="1" applyBorder="1" applyAlignment="1">
      <alignment horizontal="center"/>
    </xf>
    <xf numFmtId="1" fontId="5" fillId="2" borderId="57" xfId="0" applyNumberFormat="1" applyFont="1" applyFill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left" wrapText="1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5" borderId="6" xfId="0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0" fontId="10" fillId="5" borderId="41" xfId="0" applyFont="1" applyFill="1" applyBorder="1" applyAlignment="1" applyProtection="1">
      <alignment wrapText="1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5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14" fontId="5" fillId="0" borderId="27" xfId="0" applyNumberFormat="1" applyFont="1" applyBorder="1" applyAlignment="1" applyProtection="1">
      <alignment horizontal="left" vertical="center"/>
      <protection locked="0"/>
    </xf>
    <xf numFmtId="2" fontId="5" fillId="0" borderId="1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5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justify" vertical="center" wrapText="1"/>
    </xf>
    <xf numFmtId="0" fontId="21" fillId="0" borderId="0" xfId="3" applyFont="1" applyAlignment="1">
      <alignment horizontal="justify"/>
    </xf>
    <xf numFmtId="0" fontId="10" fillId="0" borderId="0" xfId="3" applyFont="1"/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9" xfId="0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8" fillId="3" borderId="3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Normál 2" xfId="3" xr:uid="{00000000-0005-0000-0000-000002000000}"/>
    <cellStyle name="Normál_Munka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0"/>
  <sheetViews>
    <sheetView tabSelected="1" view="pageBreakPreview" topLeftCell="A8" zoomScale="110" zoomScaleNormal="100" zoomScaleSheetLayoutView="110" workbookViewId="0">
      <selection activeCell="C23" sqref="C23"/>
    </sheetView>
  </sheetViews>
  <sheetFormatPr defaultColWidth="9.109375" defaultRowHeight="13.2" x14ac:dyDescent="0.25"/>
  <cols>
    <col min="1" max="1" width="23.44140625" style="157" customWidth="1"/>
    <col min="2" max="2" width="27.88671875" style="157" customWidth="1"/>
    <col min="3" max="4" width="18.6640625" style="157" customWidth="1"/>
    <col min="5" max="5" width="21.6640625" style="157" customWidth="1"/>
    <col min="6" max="7" width="9.109375" style="157"/>
    <col min="8" max="8" width="10.5546875" style="157" customWidth="1"/>
    <col min="9" max="16384" width="9.109375" style="157"/>
  </cols>
  <sheetData>
    <row r="1" spans="1:8" x14ac:dyDescent="0.25">
      <c r="A1" s="156" t="s">
        <v>75</v>
      </c>
      <c r="E1" s="158" t="s">
        <v>76</v>
      </c>
    </row>
    <row r="2" spans="1:8" x14ac:dyDescent="0.25">
      <c r="A2" s="159" t="s">
        <v>91</v>
      </c>
      <c r="E2" s="158"/>
    </row>
    <row r="4" spans="1:8" x14ac:dyDescent="0.25">
      <c r="A4" s="160" t="s">
        <v>2</v>
      </c>
      <c r="B4" s="294" t="s">
        <v>139</v>
      </c>
      <c r="C4" s="295"/>
      <c r="D4" s="161"/>
      <c r="E4" s="161"/>
    </row>
    <row r="5" spans="1:8" x14ac:dyDescent="0.25">
      <c r="A5" s="160" t="s">
        <v>3</v>
      </c>
      <c r="B5" s="294" t="s">
        <v>152</v>
      </c>
      <c r="C5" s="295"/>
      <c r="D5" s="161"/>
      <c r="E5" s="161"/>
    </row>
    <row r="6" spans="1:8" ht="27" customHeight="1" x14ac:dyDescent="0.25">
      <c r="A6" s="160" t="s">
        <v>48</v>
      </c>
      <c r="B6" s="296" t="s">
        <v>153</v>
      </c>
      <c r="C6" s="297"/>
      <c r="D6" s="161"/>
      <c r="E6" s="161"/>
    </row>
    <row r="7" spans="1:8" x14ac:dyDescent="0.25">
      <c r="E7" s="158"/>
    </row>
    <row r="8" spans="1:8" x14ac:dyDescent="0.25">
      <c r="E8" s="158"/>
    </row>
    <row r="9" spans="1:8" ht="12.75" customHeight="1" x14ac:dyDescent="0.25">
      <c r="E9" s="158"/>
    </row>
    <row r="10" spans="1:8" ht="15.6" x14ac:dyDescent="0.3">
      <c r="C10" s="162" t="s">
        <v>77</v>
      </c>
      <c r="E10" s="158"/>
    </row>
    <row r="11" spans="1:8" ht="15.6" x14ac:dyDescent="0.3">
      <c r="C11" s="163" t="s">
        <v>78</v>
      </c>
      <c r="E11" s="158"/>
    </row>
    <row r="12" spans="1:8" x14ac:dyDescent="0.25">
      <c r="E12" s="158"/>
    </row>
    <row r="13" spans="1:8" x14ac:dyDescent="0.25">
      <c r="E13" s="158"/>
    </row>
    <row r="14" spans="1:8" ht="210.75" customHeight="1" x14ac:dyDescent="0.35">
      <c r="A14" s="298" t="s">
        <v>171</v>
      </c>
      <c r="B14" s="298"/>
      <c r="C14" s="298"/>
      <c r="D14" s="298"/>
      <c r="E14" s="298"/>
      <c r="H14" s="164"/>
    </row>
    <row r="15" spans="1:8" x14ac:dyDescent="0.25">
      <c r="E15" s="158"/>
    </row>
    <row r="16" spans="1:8" x14ac:dyDescent="0.25">
      <c r="E16" s="158"/>
    </row>
    <row r="17" spans="1:5" ht="18" customHeight="1" x14ac:dyDescent="0.25">
      <c r="A17" s="165" t="s">
        <v>79</v>
      </c>
      <c r="B17" s="165" t="s">
        <v>80</v>
      </c>
      <c r="C17" s="165" t="s">
        <v>81</v>
      </c>
      <c r="D17" s="165" t="s">
        <v>82</v>
      </c>
      <c r="E17" s="165" t="s">
        <v>83</v>
      </c>
    </row>
    <row r="18" spans="1:5" ht="18" customHeight="1" x14ac:dyDescent="0.25">
      <c r="A18" s="166" t="s">
        <v>92</v>
      </c>
      <c r="B18" s="167">
        <f>+'(54-56) személyi+járulék'!N54</f>
        <v>18266359.199999999</v>
      </c>
      <c r="C18" s="167">
        <f>+'(54-56) személyi+járulék'!O54</f>
        <v>0</v>
      </c>
      <c r="D18" s="167">
        <f>+'(54-56) személyi+járulék'!P54</f>
        <v>0</v>
      </c>
      <c r="E18" s="167">
        <f t="shared" ref="E18:E26" si="0">SUM(B18:D18)</f>
        <v>18266359.199999999</v>
      </c>
    </row>
    <row r="19" spans="1:5" ht="24" customHeight="1" x14ac:dyDescent="0.25">
      <c r="A19" s="166" t="s">
        <v>93</v>
      </c>
      <c r="B19" s="167">
        <f>+'(54-56) személyi+járulék'!Q54</f>
        <v>2275217.0064000003</v>
      </c>
      <c r="C19" s="167">
        <f>+'(54-56) személyi+járulék'!R54</f>
        <v>0</v>
      </c>
      <c r="D19" s="167">
        <f>+'(54-56) személyi+járulék'!S54</f>
        <v>0</v>
      </c>
      <c r="E19" s="167">
        <f t="shared" si="0"/>
        <v>2275217.0064000003</v>
      </c>
    </row>
    <row r="20" spans="1:5" ht="18" customHeight="1" x14ac:dyDescent="0.25">
      <c r="A20" s="168" t="s">
        <v>94</v>
      </c>
      <c r="B20" s="167">
        <f>+'(51) anyagköltség '!L27</f>
        <v>0</v>
      </c>
      <c r="C20" s="167">
        <f>+'(51) anyagköltség '!M27</f>
        <v>0</v>
      </c>
      <c r="D20" s="167">
        <f>+'(51) anyagköltség '!N27</f>
        <v>0</v>
      </c>
      <c r="E20" s="167">
        <f t="shared" si="0"/>
        <v>0</v>
      </c>
    </row>
    <row r="21" spans="1:5" ht="18" customHeight="1" x14ac:dyDescent="0.25">
      <c r="A21" s="168" t="s">
        <v>95</v>
      </c>
      <c r="B21" s="167">
        <f>+'(52) igénybe vett szolg'!L28</f>
        <v>3810000</v>
      </c>
      <c r="C21" s="167">
        <f>+'(52) igénybe vett szolg'!M28</f>
        <v>0</v>
      </c>
      <c r="D21" s="167">
        <f>+'(52) igénybe vett szolg'!N28</f>
        <v>0</v>
      </c>
      <c r="E21" s="167">
        <f t="shared" si="0"/>
        <v>3810000</v>
      </c>
    </row>
    <row r="22" spans="1:5" ht="18" customHeight="1" x14ac:dyDescent="0.25">
      <c r="A22" s="168" t="s">
        <v>96</v>
      </c>
      <c r="B22" s="167">
        <f>+'(53) egyéb szolgáltatások'!L25</f>
        <v>0</v>
      </c>
      <c r="C22" s="167">
        <f>+'(53) egyéb szolgáltatások'!M25</f>
        <v>0</v>
      </c>
      <c r="D22" s="167">
        <f>+'(53) egyéb szolgáltatások'!N25</f>
        <v>0</v>
      </c>
      <c r="E22" s="167">
        <f t="shared" si="0"/>
        <v>0</v>
      </c>
    </row>
    <row r="23" spans="1:5" ht="18" customHeight="1" x14ac:dyDescent="0.25">
      <c r="A23" s="166" t="s">
        <v>97</v>
      </c>
      <c r="B23" s="167">
        <f>+'(11) immat jav beszerz'!O28</f>
        <v>0</v>
      </c>
      <c r="C23" s="167">
        <f>+'(11) immat jav beszerz'!P28</f>
        <v>0</v>
      </c>
      <c r="D23" s="167">
        <f>+'(11) immat jav beszerz'!Q28</f>
        <v>0</v>
      </c>
      <c r="E23" s="167">
        <f t="shared" si="0"/>
        <v>0</v>
      </c>
    </row>
    <row r="24" spans="1:5" ht="27" customHeight="1" x14ac:dyDescent="0.25">
      <c r="A24" s="166" t="s">
        <v>98</v>
      </c>
      <c r="B24" s="167">
        <f>+'(13) műszaki berendezések'!O28</f>
        <v>0</v>
      </c>
      <c r="C24" s="167">
        <f>+'(13) műszaki berendezések'!P28</f>
        <v>0</v>
      </c>
      <c r="D24" s="167">
        <f>+'(13) műszaki berendezések'!Q28</f>
        <v>0</v>
      </c>
      <c r="E24" s="167">
        <f t="shared" si="0"/>
        <v>0</v>
      </c>
    </row>
    <row r="25" spans="1:5" ht="30" customHeight="1" x14ac:dyDescent="0.25">
      <c r="A25" s="166" t="s">
        <v>99</v>
      </c>
      <c r="B25" s="167">
        <f>+'(14) egyéb berendezések'!O28</f>
        <v>0</v>
      </c>
      <c r="C25" s="167">
        <f>+'(14) egyéb berendezések'!P28</f>
        <v>0</v>
      </c>
      <c r="D25" s="167">
        <f>+'(14) egyéb berendezések'!Q28</f>
        <v>0</v>
      </c>
      <c r="E25" s="167">
        <f t="shared" si="0"/>
        <v>0</v>
      </c>
    </row>
    <row r="26" spans="1:5" ht="30" customHeight="1" x14ac:dyDescent="0.25">
      <c r="A26" s="166" t="s">
        <v>169</v>
      </c>
      <c r="B26" s="167">
        <f>+(B18+B19+B20+B21+B22+B23+B24+B25)*0.2</f>
        <v>4870315.2412799997</v>
      </c>
      <c r="C26" s="167">
        <f>+'(16) beruházás,felújítás'!P27</f>
        <v>0</v>
      </c>
      <c r="D26" s="167">
        <f>+'(16) beruházás,felújítás'!Q27</f>
        <v>0</v>
      </c>
      <c r="E26" s="167">
        <f t="shared" si="0"/>
        <v>4870315.2412799997</v>
      </c>
    </row>
    <row r="27" spans="1:5" ht="18" customHeight="1" x14ac:dyDescent="0.25">
      <c r="A27" s="169" t="s">
        <v>0</v>
      </c>
      <c r="B27" s="170">
        <f>SUM(B18:B26)</f>
        <v>29221891.44768</v>
      </c>
      <c r="C27" s="170">
        <f t="shared" ref="C27:D27" si="1">SUM(C18:C26)</f>
        <v>0</v>
      </c>
      <c r="D27" s="170">
        <f t="shared" si="1"/>
        <v>0</v>
      </c>
      <c r="E27" s="170">
        <f>SUM(E18:E26)</f>
        <v>29221891.44768</v>
      </c>
    </row>
    <row r="28" spans="1:5" ht="18" customHeight="1" x14ac:dyDescent="0.25">
      <c r="A28" s="171"/>
      <c r="B28" s="171"/>
      <c r="C28" s="171"/>
      <c r="D28" s="171"/>
      <c r="E28" s="171"/>
    </row>
    <row r="29" spans="1:5" ht="18" customHeight="1" x14ac:dyDescent="0.3">
      <c r="A29" s="172" t="s">
        <v>154</v>
      </c>
      <c r="B29" s="171"/>
      <c r="C29" s="171"/>
      <c r="D29" s="171"/>
      <c r="E29" s="171"/>
    </row>
    <row r="30" spans="1:5" ht="18" customHeight="1" x14ac:dyDescent="0.25">
      <c r="A30" s="173"/>
      <c r="B30" s="171"/>
      <c r="C30" s="171"/>
      <c r="D30" s="171"/>
      <c r="E30" s="171"/>
    </row>
    <row r="31" spans="1:5" ht="18" customHeight="1" x14ac:dyDescent="0.25">
      <c r="A31" s="173"/>
      <c r="B31" s="171"/>
      <c r="C31" s="171"/>
      <c r="D31" s="171"/>
      <c r="E31" s="171"/>
    </row>
    <row r="32" spans="1:5" ht="15.6" customHeight="1" x14ac:dyDescent="0.3">
      <c r="B32" s="171"/>
      <c r="D32" s="163" t="s">
        <v>170</v>
      </c>
      <c r="E32" s="163"/>
    </row>
    <row r="33" spans="1:5" ht="18" customHeight="1" x14ac:dyDescent="0.3">
      <c r="A33" s="171"/>
      <c r="B33" s="171"/>
      <c r="D33" s="163" t="s">
        <v>142</v>
      </c>
      <c r="E33" s="163"/>
    </row>
    <row r="34" spans="1:5" ht="16.2" customHeight="1" x14ac:dyDescent="0.3">
      <c r="A34" s="171"/>
      <c r="B34" s="171"/>
      <c r="D34" s="163" t="s">
        <v>88</v>
      </c>
      <c r="E34" s="163"/>
    </row>
    <row r="35" spans="1:5" ht="39.6" customHeight="1" x14ac:dyDescent="0.25">
      <c r="A35" s="298" t="s">
        <v>155</v>
      </c>
      <c r="B35" s="298"/>
      <c r="C35" s="298"/>
      <c r="D35" s="298"/>
      <c r="E35" s="298"/>
    </row>
    <row r="36" spans="1:5" x14ac:dyDescent="0.25">
      <c r="A36" s="171"/>
      <c r="B36" s="171"/>
      <c r="C36" s="171"/>
      <c r="D36" s="171"/>
      <c r="E36" s="171"/>
    </row>
    <row r="37" spans="1:5" ht="15.6" x14ac:dyDescent="0.3">
      <c r="A37" s="172" t="s">
        <v>154</v>
      </c>
      <c r="B37" s="171"/>
      <c r="C37" s="171"/>
      <c r="D37" s="171"/>
      <c r="E37" s="171"/>
    </row>
    <row r="38" spans="1:5" x14ac:dyDescent="0.25">
      <c r="A38" s="292"/>
      <c r="B38" s="292"/>
      <c r="C38" s="292"/>
      <c r="D38" s="292"/>
      <c r="E38" s="292"/>
    </row>
    <row r="39" spans="1:5" x14ac:dyDescent="0.25">
      <c r="A39" s="171"/>
      <c r="B39" s="171"/>
      <c r="C39" s="171"/>
      <c r="D39" s="171"/>
      <c r="E39" s="171"/>
    </row>
    <row r="40" spans="1:5" ht="27" customHeight="1" x14ac:dyDescent="0.3">
      <c r="A40" s="174"/>
      <c r="B40" s="238" t="s">
        <v>156</v>
      </c>
    </row>
    <row r="41" spans="1:5" ht="15.6" x14ac:dyDescent="0.3">
      <c r="A41" s="174"/>
      <c r="E41" s="171"/>
    </row>
    <row r="42" spans="1:5" ht="15.6" x14ac:dyDescent="0.3">
      <c r="A42" s="174"/>
      <c r="E42" s="171"/>
    </row>
    <row r="43" spans="1:5" x14ac:dyDescent="0.25">
      <c r="A43" s="293"/>
      <c r="B43" s="292"/>
      <c r="C43" s="292"/>
      <c r="D43" s="292"/>
      <c r="E43" s="292"/>
    </row>
    <row r="44" spans="1:5" x14ac:dyDescent="0.25">
      <c r="A44" s="292" t="s">
        <v>1</v>
      </c>
      <c r="B44" s="292"/>
      <c r="C44" s="292"/>
      <c r="D44" s="292"/>
      <c r="E44" s="292"/>
    </row>
    <row r="45" spans="1:5" x14ac:dyDescent="0.25">
      <c r="A45" s="171"/>
      <c r="B45" s="171"/>
      <c r="C45" s="171"/>
      <c r="D45" s="171"/>
      <c r="E45" s="171"/>
    </row>
    <row r="46" spans="1:5" x14ac:dyDescent="0.25">
      <c r="A46" s="171"/>
      <c r="B46" s="171"/>
      <c r="C46" s="171"/>
      <c r="D46" s="171"/>
      <c r="E46" s="171"/>
    </row>
    <row r="47" spans="1:5" x14ac:dyDescent="0.25">
      <c r="A47" s="171"/>
      <c r="B47" s="171"/>
      <c r="C47" s="171"/>
      <c r="D47" s="171"/>
      <c r="E47" s="171"/>
    </row>
    <row r="48" spans="1:5" x14ac:dyDescent="0.25">
      <c r="A48" s="171"/>
      <c r="B48" s="171"/>
      <c r="C48" s="171"/>
      <c r="D48" s="171"/>
      <c r="E48" s="171"/>
    </row>
    <row r="49" spans="1:5" x14ac:dyDescent="0.25">
      <c r="A49" s="171"/>
      <c r="B49" s="171"/>
      <c r="C49" s="171"/>
      <c r="D49" s="171"/>
      <c r="E49" s="171"/>
    </row>
    <row r="50" spans="1:5" x14ac:dyDescent="0.25">
      <c r="A50" s="171"/>
      <c r="B50" s="171"/>
      <c r="C50" s="171"/>
      <c r="D50" s="171"/>
      <c r="E50" s="171"/>
    </row>
    <row r="51" spans="1:5" x14ac:dyDescent="0.25">
      <c r="A51" s="171"/>
      <c r="B51" s="171"/>
      <c r="C51" s="171"/>
      <c r="D51" s="171"/>
      <c r="E51" s="171"/>
    </row>
    <row r="52" spans="1:5" x14ac:dyDescent="0.25">
      <c r="A52" s="171"/>
      <c r="B52" s="171"/>
      <c r="C52" s="171"/>
      <c r="D52" s="171"/>
      <c r="E52" s="171"/>
    </row>
    <row r="53" spans="1:5" x14ac:dyDescent="0.25">
      <c r="A53" s="171"/>
      <c r="B53" s="171"/>
      <c r="C53" s="171"/>
      <c r="D53" s="171"/>
      <c r="E53" s="171"/>
    </row>
    <row r="54" spans="1:5" x14ac:dyDescent="0.25">
      <c r="A54" s="171"/>
      <c r="B54" s="171"/>
      <c r="C54" s="171"/>
      <c r="D54" s="171"/>
      <c r="E54" s="171"/>
    </row>
    <row r="55" spans="1:5" x14ac:dyDescent="0.25">
      <c r="A55" s="171"/>
      <c r="B55" s="171"/>
      <c r="C55" s="171"/>
      <c r="D55" s="171"/>
      <c r="E55" s="171"/>
    </row>
    <row r="56" spans="1:5" x14ac:dyDescent="0.25">
      <c r="A56" s="171"/>
      <c r="B56" s="171"/>
      <c r="C56" s="171"/>
      <c r="D56" s="171"/>
      <c r="E56" s="171"/>
    </row>
    <row r="57" spans="1:5" x14ac:dyDescent="0.25">
      <c r="A57" s="171"/>
      <c r="B57" s="171"/>
      <c r="C57" s="171"/>
      <c r="D57" s="171"/>
      <c r="E57" s="171"/>
    </row>
    <row r="58" spans="1:5" x14ac:dyDescent="0.25">
      <c r="A58" s="171"/>
      <c r="B58" s="171"/>
      <c r="C58" s="171"/>
      <c r="D58" s="171"/>
      <c r="E58" s="171"/>
    </row>
    <row r="59" spans="1:5" x14ac:dyDescent="0.25">
      <c r="A59" s="171"/>
      <c r="B59" s="171"/>
      <c r="C59" s="171"/>
      <c r="D59" s="171"/>
      <c r="E59" s="171"/>
    </row>
    <row r="60" spans="1:5" x14ac:dyDescent="0.25">
      <c r="A60" s="171"/>
      <c r="B60" s="171"/>
      <c r="C60" s="171"/>
      <c r="D60" s="171"/>
      <c r="E60" s="171"/>
    </row>
    <row r="61" spans="1:5" x14ac:dyDescent="0.25">
      <c r="A61" s="171"/>
      <c r="B61" s="171"/>
      <c r="C61" s="171"/>
      <c r="D61" s="171"/>
      <c r="E61" s="171"/>
    </row>
    <row r="62" spans="1:5" x14ac:dyDescent="0.25">
      <c r="A62" s="171"/>
      <c r="B62" s="171"/>
      <c r="C62" s="171"/>
      <c r="D62" s="171"/>
      <c r="E62" s="171"/>
    </row>
    <row r="63" spans="1:5" x14ac:dyDescent="0.25">
      <c r="A63" s="171"/>
      <c r="B63" s="171"/>
      <c r="C63" s="171"/>
      <c r="D63" s="171"/>
      <c r="E63" s="171"/>
    </row>
    <row r="64" spans="1:5" x14ac:dyDescent="0.25">
      <c r="A64" s="171"/>
      <c r="B64" s="171"/>
      <c r="C64" s="171"/>
      <c r="D64" s="171"/>
      <c r="E64" s="171"/>
    </row>
    <row r="65" spans="1:5" x14ac:dyDescent="0.25">
      <c r="A65" s="171"/>
      <c r="B65" s="171"/>
      <c r="C65" s="171"/>
      <c r="D65" s="171"/>
      <c r="E65" s="171"/>
    </row>
    <row r="66" spans="1:5" x14ac:dyDescent="0.25">
      <c r="A66" s="171"/>
      <c r="B66" s="171"/>
      <c r="C66" s="171"/>
      <c r="D66" s="171"/>
      <c r="E66" s="171"/>
    </row>
    <row r="67" spans="1:5" x14ac:dyDescent="0.25">
      <c r="A67" s="171"/>
      <c r="B67" s="171"/>
      <c r="C67" s="171"/>
      <c r="D67" s="171"/>
      <c r="E67" s="171"/>
    </row>
    <row r="68" spans="1:5" x14ac:dyDescent="0.25">
      <c r="A68" s="171"/>
      <c r="B68" s="171"/>
      <c r="C68" s="171"/>
      <c r="D68" s="171"/>
      <c r="E68" s="171"/>
    </row>
    <row r="69" spans="1:5" x14ac:dyDescent="0.25">
      <c r="A69" s="171"/>
      <c r="B69" s="171"/>
      <c r="C69" s="171"/>
      <c r="D69" s="171"/>
      <c r="E69" s="171"/>
    </row>
    <row r="70" spans="1:5" x14ac:dyDescent="0.25">
      <c r="A70" s="171"/>
      <c r="B70" s="171"/>
      <c r="C70" s="171"/>
      <c r="D70" s="171"/>
      <c r="E70" s="171"/>
    </row>
    <row r="71" spans="1:5" x14ac:dyDescent="0.25">
      <c r="A71" s="171"/>
      <c r="B71" s="171"/>
      <c r="C71" s="171"/>
      <c r="D71" s="171"/>
      <c r="E71" s="171"/>
    </row>
    <row r="72" spans="1:5" x14ac:dyDescent="0.25">
      <c r="A72" s="171"/>
      <c r="B72" s="171"/>
      <c r="C72" s="171"/>
      <c r="D72" s="171"/>
      <c r="E72" s="171"/>
    </row>
    <row r="73" spans="1:5" x14ac:dyDescent="0.25">
      <c r="A73" s="171"/>
      <c r="B73" s="171"/>
      <c r="C73" s="171"/>
      <c r="D73" s="171"/>
      <c r="E73" s="171"/>
    </row>
    <row r="74" spans="1:5" x14ac:dyDescent="0.25">
      <c r="A74" s="171"/>
      <c r="B74" s="171"/>
      <c r="C74" s="171"/>
      <c r="D74" s="171"/>
      <c r="E74" s="171"/>
    </row>
    <row r="75" spans="1:5" x14ac:dyDescent="0.25">
      <c r="A75" s="171"/>
      <c r="B75" s="171"/>
      <c r="C75" s="171"/>
      <c r="D75" s="171"/>
      <c r="E75" s="171"/>
    </row>
    <row r="76" spans="1:5" x14ac:dyDescent="0.25">
      <c r="A76" s="171"/>
      <c r="B76" s="171"/>
      <c r="C76" s="171"/>
      <c r="D76" s="171"/>
      <c r="E76" s="171"/>
    </row>
    <row r="77" spans="1:5" x14ac:dyDescent="0.25">
      <c r="A77" s="171"/>
      <c r="B77" s="171"/>
      <c r="C77" s="171"/>
      <c r="D77" s="171"/>
      <c r="E77" s="171"/>
    </row>
    <row r="78" spans="1:5" x14ac:dyDescent="0.25">
      <c r="A78" s="171"/>
      <c r="B78" s="171"/>
      <c r="C78" s="171"/>
      <c r="D78" s="171"/>
      <c r="E78" s="171"/>
    </row>
    <row r="79" spans="1:5" x14ac:dyDescent="0.25">
      <c r="A79" s="171"/>
      <c r="B79" s="171"/>
      <c r="C79" s="171"/>
      <c r="D79" s="171"/>
      <c r="E79" s="171"/>
    </row>
    <row r="80" spans="1:5" x14ac:dyDescent="0.25">
      <c r="A80" s="171"/>
      <c r="B80" s="171"/>
      <c r="C80" s="171"/>
      <c r="D80" s="171"/>
      <c r="E80" s="171"/>
    </row>
    <row r="81" spans="1:5" x14ac:dyDescent="0.25">
      <c r="A81" s="171"/>
      <c r="B81" s="171"/>
      <c r="C81" s="171"/>
      <c r="D81" s="171"/>
      <c r="E81" s="171"/>
    </row>
    <row r="82" spans="1:5" x14ac:dyDescent="0.25">
      <c r="A82" s="171"/>
      <c r="B82" s="171"/>
      <c r="C82" s="171"/>
      <c r="D82" s="171"/>
      <c r="E82" s="171"/>
    </row>
    <row r="83" spans="1:5" x14ac:dyDescent="0.25">
      <c r="A83" s="171"/>
      <c r="B83" s="171"/>
      <c r="C83" s="171"/>
      <c r="D83" s="171"/>
      <c r="E83" s="171"/>
    </row>
    <row r="84" spans="1:5" x14ac:dyDescent="0.25">
      <c r="A84" s="171"/>
      <c r="B84" s="171"/>
      <c r="C84" s="171"/>
      <c r="D84" s="171"/>
      <c r="E84" s="171"/>
    </row>
    <row r="85" spans="1:5" x14ac:dyDescent="0.25">
      <c r="A85" s="171"/>
      <c r="B85" s="171"/>
      <c r="C85" s="171"/>
      <c r="D85" s="171"/>
      <c r="E85" s="171"/>
    </row>
    <row r="86" spans="1:5" x14ac:dyDescent="0.25">
      <c r="A86" s="171"/>
      <c r="B86" s="171"/>
      <c r="C86" s="171"/>
      <c r="D86" s="171"/>
      <c r="E86" s="171"/>
    </row>
    <row r="87" spans="1:5" x14ac:dyDescent="0.25">
      <c r="A87" s="171"/>
      <c r="B87" s="171"/>
      <c r="C87" s="171"/>
      <c r="D87" s="171"/>
      <c r="E87" s="171"/>
    </row>
    <row r="88" spans="1:5" x14ac:dyDescent="0.25">
      <c r="A88" s="171"/>
      <c r="B88" s="171"/>
      <c r="C88" s="171"/>
      <c r="D88" s="171"/>
      <c r="E88" s="171"/>
    </row>
    <row r="89" spans="1:5" x14ac:dyDescent="0.25">
      <c r="A89" s="171"/>
      <c r="B89" s="171"/>
      <c r="C89" s="171"/>
      <c r="D89" s="171"/>
      <c r="E89" s="171"/>
    </row>
    <row r="90" spans="1:5" x14ac:dyDescent="0.25">
      <c r="A90" s="171"/>
      <c r="B90" s="171"/>
      <c r="C90" s="171"/>
      <c r="D90" s="171"/>
      <c r="E90" s="171"/>
    </row>
    <row r="91" spans="1:5" x14ac:dyDescent="0.25">
      <c r="A91" s="171"/>
      <c r="B91" s="171"/>
      <c r="C91" s="171"/>
      <c r="D91" s="171"/>
      <c r="E91" s="171"/>
    </row>
    <row r="92" spans="1:5" x14ac:dyDescent="0.25">
      <c r="A92" s="171"/>
      <c r="B92" s="171"/>
      <c r="C92" s="171"/>
      <c r="D92" s="171"/>
      <c r="E92" s="171"/>
    </row>
    <row r="93" spans="1:5" x14ac:dyDescent="0.25">
      <c r="A93" s="171"/>
      <c r="B93" s="171"/>
      <c r="C93" s="171"/>
      <c r="D93" s="171"/>
      <c r="E93" s="171"/>
    </row>
    <row r="94" spans="1:5" x14ac:dyDescent="0.25">
      <c r="A94" s="171"/>
      <c r="B94" s="171"/>
      <c r="C94" s="171"/>
      <c r="D94" s="171"/>
      <c r="E94" s="171"/>
    </row>
    <row r="95" spans="1:5" x14ac:dyDescent="0.25">
      <c r="A95" s="171"/>
      <c r="B95" s="171"/>
      <c r="C95" s="171"/>
      <c r="D95" s="171"/>
      <c r="E95" s="171"/>
    </row>
    <row r="96" spans="1:5" x14ac:dyDescent="0.25">
      <c r="A96" s="171"/>
      <c r="B96" s="171"/>
      <c r="C96" s="171"/>
      <c r="D96" s="171"/>
      <c r="E96" s="171"/>
    </row>
    <row r="97" spans="1:5" x14ac:dyDescent="0.25">
      <c r="A97" s="171"/>
      <c r="B97" s="171"/>
      <c r="C97" s="171"/>
      <c r="D97" s="171"/>
      <c r="E97" s="171"/>
    </row>
    <row r="98" spans="1:5" x14ac:dyDescent="0.25">
      <c r="A98" s="171"/>
      <c r="B98" s="171"/>
      <c r="C98" s="171"/>
      <c r="D98" s="171"/>
      <c r="E98" s="171"/>
    </row>
    <row r="99" spans="1:5" x14ac:dyDescent="0.25">
      <c r="A99" s="171"/>
      <c r="B99" s="171"/>
      <c r="C99" s="171"/>
      <c r="D99" s="171"/>
      <c r="E99" s="171"/>
    </row>
    <row r="100" spans="1:5" x14ac:dyDescent="0.25">
      <c r="A100" s="171"/>
      <c r="B100" s="171"/>
      <c r="C100" s="171"/>
      <c r="D100" s="171"/>
      <c r="E100" s="171"/>
    </row>
    <row r="101" spans="1:5" x14ac:dyDescent="0.25">
      <c r="A101" s="171"/>
      <c r="B101" s="171"/>
      <c r="C101" s="171"/>
      <c r="D101" s="171"/>
      <c r="E101" s="171"/>
    </row>
    <row r="102" spans="1:5" x14ac:dyDescent="0.25">
      <c r="A102" s="171"/>
      <c r="B102" s="171"/>
      <c r="C102" s="171"/>
      <c r="D102" s="171"/>
      <c r="E102" s="171"/>
    </row>
    <row r="103" spans="1:5" x14ac:dyDescent="0.25">
      <c r="A103" s="171"/>
      <c r="B103" s="171"/>
      <c r="C103" s="171"/>
      <c r="D103" s="171"/>
      <c r="E103" s="171"/>
    </row>
    <row r="104" spans="1:5" x14ac:dyDescent="0.25">
      <c r="A104" s="171"/>
      <c r="B104" s="171"/>
      <c r="C104" s="171"/>
      <c r="D104" s="171"/>
      <c r="E104" s="171"/>
    </row>
    <row r="105" spans="1:5" x14ac:dyDescent="0.25">
      <c r="A105" s="171"/>
      <c r="B105" s="171"/>
      <c r="C105" s="171"/>
      <c r="D105" s="171"/>
      <c r="E105" s="171"/>
    </row>
    <row r="106" spans="1:5" x14ac:dyDescent="0.25">
      <c r="A106" s="171"/>
      <c r="B106" s="171"/>
      <c r="C106" s="171"/>
      <c r="D106" s="171"/>
      <c r="E106" s="171"/>
    </row>
    <row r="107" spans="1:5" x14ac:dyDescent="0.25">
      <c r="A107" s="171"/>
      <c r="B107" s="171"/>
      <c r="C107" s="171"/>
      <c r="D107" s="171"/>
      <c r="E107" s="171"/>
    </row>
    <row r="108" spans="1:5" x14ac:dyDescent="0.25">
      <c r="A108" s="171"/>
      <c r="B108" s="171"/>
      <c r="C108" s="171"/>
      <c r="D108" s="171"/>
      <c r="E108" s="171"/>
    </row>
    <row r="109" spans="1:5" x14ac:dyDescent="0.25">
      <c r="A109" s="171"/>
      <c r="B109" s="171"/>
      <c r="C109" s="171"/>
      <c r="D109" s="171"/>
      <c r="E109" s="171"/>
    </row>
    <row r="110" spans="1:5" x14ac:dyDescent="0.25">
      <c r="A110" s="171"/>
      <c r="B110" s="171"/>
      <c r="C110" s="171"/>
      <c r="D110" s="171"/>
      <c r="E110" s="171"/>
    </row>
    <row r="111" spans="1:5" x14ac:dyDescent="0.25">
      <c r="A111" s="171"/>
      <c r="B111" s="171"/>
      <c r="C111" s="171"/>
      <c r="D111" s="171"/>
      <c r="E111" s="171"/>
    </row>
    <row r="112" spans="1:5" x14ac:dyDescent="0.25">
      <c r="A112" s="171"/>
      <c r="B112" s="171"/>
      <c r="C112" s="171"/>
      <c r="D112" s="171"/>
      <c r="E112" s="171"/>
    </row>
    <row r="113" spans="1:5" x14ac:dyDescent="0.25">
      <c r="A113" s="171"/>
      <c r="B113" s="171"/>
      <c r="C113" s="171"/>
      <c r="D113" s="171"/>
      <c r="E113" s="171"/>
    </row>
    <row r="114" spans="1:5" x14ac:dyDescent="0.25">
      <c r="A114" s="171"/>
      <c r="B114" s="171"/>
      <c r="C114" s="171"/>
      <c r="D114" s="171"/>
      <c r="E114" s="171"/>
    </row>
    <row r="115" spans="1:5" x14ac:dyDescent="0.25">
      <c r="A115" s="171"/>
      <c r="B115" s="171"/>
      <c r="C115" s="171"/>
      <c r="D115" s="171"/>
      <c r="E115" s="171"/>
    </row>
    <row r="116" spans="1:5" x14ac:dyDescent="0.25">
      <c r="A116" s="171"/>
      <c r="B116" s="171"/>
      <c r="C116" s="171"/>
      <c r="D116" s="171"/>
      <c r="E116" s="171"/>
    </row>
    <row r="117" spans="1:5" x14ac:dyDescent="0.25">
      <c r="A117" s="171"/>
      <c r="B117" s="171"/>
      <c r="C117" s="171"/>
      <c r="D117" s="171"/>
      <c r="E117" s="171"/>
    </row>
    <row r="118" spans="1:5" x14ac:dyDescent="0.25">
      <c r="A118" s="171"/>
      <c r="B118" s="171"/>
      <c r="C118" s="171"/>
      <c r="D118" s="171"/>
      <c r="E118" s="171"/>
    </row>
    <row r="119" spans="1:5" x14ac:dyDescent="0.25">
      <c r="A119" s="171"/>
      <c r="B119" s="171"/>
      <c r="C119" s="171"/>
      <c r="D119" s="171"/>
      <c r="E119" s="171"/>
    </row>
    <row r="120" spans="1:5" x14ac:dyDescent="0.25">
      <c r="A120" s="171"/>
      <c r="B120" s="171"/>
      <c r="C120" s="171"/>
      <c r="D120" s="171"/>
      <c r="E120" s="171"/>
    </row>
    <row r="121" spans="1:5" x14ac:dyDescent="0.25">
      <c r="A121" s="171"/>
      <c r="B121" s="171"/>
      <c r="C121" s="171"/>
      <c r="D121" s="171"/>
      <c r="E121" s="171"/>
    </row>
    <row r="122" spans="1:5" x14ac:dyDescent="0.25">
      <c r="A122" s="171"/>
      <c r="B122" s="171"/>
      <c r="C122" s="171"/>
      <c r="D122" s="171"/>
      <c r="E122" s="171"/>
    </row>
    <row r="123" spans="1:5" x14ac:dyDescent="0.25">
      <c r="A123" s="171"/>
      <c r="B123" s="171"/>
      <c r="C123" s="171"/>
      <c r="D123" s="171"/>
      <c r="E123" s="171"/>
    </row>
    <row r="124" spans="1:5" x14ac:dyDescent="0.25">
      <c r="A124" s="171"/>
      <c r="B124" s="171"/>
      <c r="C124" s="171"/>
      <c r="D124" s="171"/>
      <c r="E124" s="171"/>
    </row>
    <row r="125" spans="1:5" x14ac:dyDescent="0.25">
      <c r="A125" s="171"/>
      <c r="B125" s="171"/>
      <c r="C125" s="171"/>
      <c r="D125" s="171"/>
      <c r="E125" s="171"/>
    </row>
    <row r="126" spans="1:5" x14ac:dyDescent="0.25">
      <c r="A126" s="171"/>
      <c r="B126" s="171"/>
      <c r="C126" s="171"/>
      <c r="D126" s="171"/>
      <c r="E126" s="171"/>
    </row>
    <row r="127" spans="1:5" x14ac:dyDescent="0.25">
      <c r="A127" s="171"/>
      <c r="B127" s="171"/>
      <c r="C127" s="171"/>
      <c r="D127" s="171"/>
      <c r="E127" s="171"/>
    </row>
    <row r="128" spans="1:5" x14ac:dyDescent="0.25">
      <c r="A128" s="171"/>
      <c r="B128" s="171"/>
      <c r="C128" s="171"/>
      <c r="D128" s="171"/>
      <c r="E128" s="171"/>
    </row>
    <row r="129" spans="1:5" x14ac:dyDescent="0.25">
      <c r="A129" s="171"/>
      <c r="B129" s="171"/>
      <c r="C129" s="171"/>
      <c r="D129" s="171"/>
      <c r="E129" s="171"/>
    </row>
    <row r="130" spans="1:5" x14ac:dyDescent="0.25">
      <c r="A130" s="171"/>
      <c r="B130" s="171"/>
      <c r="C130" s="171"/>
      <c r="D130" s="171"/>
      <c r="E130" s="171"/>
    </row>
    <row r="131" spans="1:5" x14ac:dyDescent="0.25">
      <c r="A131" s="171"/>
      <c r="B131" s="171"/>
      <c r="C131" s="171"/>
      <c r="D131" s="171"/>
      <c r="E131" s="171"/>
    </row>
    <row r="132" spans="1:5" x14ac:dyDescent="0.25">
      <c r="A132" s="171"/>
      <c r="B132" s="171"/>
      <c r="C132" s="171"/>
      <c r="D132" s="171"/>
      <c r="E132" s="171"/>
    </row>
    <row r="133" spans="1:5" x14ac:dyDescent="0.25">
      <c r="A133" s="171"/>
      <c r="B133" s="171"/>
      <c r="C133" s="171"/>
      <c r="D133" s="171"/>
      <c r="E133" s="171"/>
    </row>
    <row r="134" spans="1:5" x14ac:dyDescent="0.25">
      <c r="A134" s="171"/>
      <c r="B134" s="171"/>
      <c r="C134" s="171"/>
      <c r="D134" s="171"/>
      <c r="E134" s="171"/>
    </row>
    <row r="135" spans="1:5" x14ac:dyDescent="0.25">
      <c r="A135" s="171"/>
      <c r="B135" s="171"/>
      <c r="C135" s="171"/>
      <c r="D135" s="171"/>
      <c r="E135" s="171"/>
    </row>
    <row r="136" spans="1:5" x14ac:dyDescent="0.25">
      <c r="A136" s="171"/>
      <c r="B136" s="171"/>
      <c r="C136" s="171"/>
      <c r="D136" s="171"/>
      <c r="E136" s="171"/>
    </row>
    <row r="137" spans="1:5" x14ac:dyDescent="0.25">
      <c r="A137" s="171"/>
      <c r="B137" s="171"/>
      <c r="C137" s="171"/>
      <c r="D137" s="171"/>
      <c r="E137" s="171"/>
    </row>
    <row r="138" spans="1:5" x14ac:dyDescent="0.25">
      <c r="A138" s="171"/>
      <c r="B138" s="171"/>
      <c r="C138" s="171"/>
      <c r="D138" s="171"/>
      <c r="E138" s="171"/>
    </row>
    <row r="139" spans="1:5" x14ac:dyDescent="0.25">
      <c r="A139" s="171"/>
      <c r="B139" s="171"/>
      <c r="C139" s="171"/>
      <c r="D139" s="171"/>
      <c r="E139" s="171"/>
    </row>
    <row r="140" spans="1:5" x14ac:dyDescent="0.25">
      <c r="A140" s="171"/>
      <c r="B140" s="171"/>
      <c r="C140" s="171"/>
      <c r="D140" s="171"/>
      <c r="E140" s="171"/>
    </row>
    <row r="141" spans="1:5" x14ac:dyDescent="0.25">
      <c r="A141" s="171"/>
      <c r="B141" s="171"/>
      <c r="C141" s="171"/>
      <c r="D141" s="171"/>
      <c r="E141" s="171"/>
    </row>
    <row r="142" spans="1:5" x14ac:dyDescent="0.25">
      <c r="A142" s="171"/>
      <c r="B142" s="171"/>
      <c r="C142" s="171"/>
      <c r="D142" s="171"/>
      <c r="E142" s="171"/>
    </row>
    <row r="143" spans="1:5" x14ac:dyDescent="0.25">
      <c r="A143" s="171"/>
      <c r="B143" s="171"/>
      <c r="C143" s="171"/>
      <c r="D143" s="171"/>
      <c r="E143" s="171"/>
    </row>
    <row r="144" spans="1:5" x14ac:dyDescent="0.25">
      <c r="A144" s="171"/>
      <c r="B144" s="171"/>
      <c r="C144" s="171"/>
      <c r="D144" s="171"/>
      <c r="E144" s="171"/>
    </row>
    <row r="145" spans="1:5" x14ac:dyDescent="0.25">
      <c r="A145" s="171"/>
      <c r="B145" s="171"/>
      <c r="C145" s="171"/>
      <c r="D145" s="171"/>
      <c r="E145" s="171"/>
    </row>
    <row r="146" spans="1:5" x14ac:dyDescent="0.25">
      <c r="A146" s="171"/>
      <c r="B146" s="171"/>
      <c r="C146" s="171"/>
      <c r="D146" s="171"/>
      <c r="E146" s="171"/>
    </row>
    <row r="147" spans="1:5" x14ac:dyDescent="0.25">
      <c r="A147" s="171"/>
      <c r="B147" s="171"/>
      <c r="C147" s="171"/>
      <c r="D147" s="171"/>
      <c r="E147" s="171"/>
    </row>
    <row r="148" spans="1:5" x14ac:dyDescent="0.25">
      <c r="A148" s="171"/>
      <c r="B148" s="171"/>
      <c r="C148" s="171"/>
      <c r="D148" s="171"/>
      <c r="E148" s="171"/>
    </row>
    <row r="149" spans="1:5" x14ac:dyDescent="0.25">
      <c r="A149" s="171"/>
      <c r="B149" s="171"/>
      <c r="C149" s="171"/>
      <c r="D149" s="171"/>
      <c r="E149" s="171"/>
    </row>
    <row r="150" spans="1:5" x14ac:dyDescent="0.25">
      <c r="A150" s="171"/>
      <c r="B150" s="171"/>
      <c r="C150" s="171"/>
      <c r="D150" s="171"/>
      <c r="E150" s="171"/>
    </row>
    <row r="151" spans="1:5" x14ac:dyDescent="0.25">
      <c r="A151" s="171"/>
      <c r="B151" s="171"/>
      <c r="C151" s="171"/>
      <c r="D151" s="171"/>
      <c r="E151" s="171"/>
    </row>
    <row r="152" spans="1:5" x14ac:dyDescent="0.25">
      <c r="A152" s="171"/>
      <c r="B152" s="171"/>
      <c r="C152" s="171"/>
      <c r="D152" s="171"/>
      <c r="E152" s="171"/>
    </row>
    <row r="153" spans="1:5" x14ac:dyDescent="0.25">
      <c r="A153" s="171"/>
      <c r="B153" s="171"/>
      <c r="C153" s="171"/>
      <c r="D153" s="171"/>
      <c r="E153" s="171"/>
    </row>
    <row r="154" spans="1:5" x14ac:dyDescent="0.25">
      <c r="A154" s="171"/>
      <c r="B154" s="171"/>
      <c r="C154" s="171"/>
      <c r="D154" s="171"/>
      <c r="E154" s="171"/>
    </row>
    <row r="155" spans="1:5" x14ac:dyDescent="0.25">
      <c r="A155" s="171"/>
      <c r="B155" s="171"/>
      <c r="C155" s="171"/>
      <c r="D155" s="171"/>
      <c r="E155" s="171"/>
    </row>
    <row r="156" spans="1:5" x14ac:dyDescent="0.25">
      <c r="A156" s="171"/>
      <c r="B156" s="171"/>
      <c r="C156" s="171"/>
      <c r="D156" s="171"/>
      <c r="E156" s="171"/>
    </row>
    <row r="157" spans="1:5" x14ac:dyDescent="0.25">
      <c r="A157" s="171"/>
      <c r="B157" s="171"/>
      <c r="C157" s="171"/>
      <c r="D157" s="171"/>
      <c r="E157" s="171"/>
    </row>
    <row r="158" spans="1:5" x14ac:dyDescent="0.25">
      <c r="A158" s="171"/>
      <c r="B158" s="171"/>
      <c r="C158" s="171"/>
      <c r="D158" s="171"/>
      <c r="E158" s="171"/>
    </row>
    <row r="159" spans="1:5" x14ac:dyDescent="0.25">
      <c r="A159" s="171"/>
      <c r="B159" s="171"/>
      <c r="C159" s="171"/>
      <c r="D159" s="171"/>
      <c r="E159" s="171"/>
    </row>
    <row r="160" spans="1:5" x14ac:dyDescent="0.25">
      <c r="A160" s="171"/>
      <c r="B160" s="171"/>
      <c r="C160" s="171"/>
      <c r="D160" s="171"/>
      <c r="E160" s="171"/>
    </row>
    <row r="161" spans="1:5" x14ac:dyDescent="0.25">
      <c r="A161" s="171"/>
      <c r="B161" s="171"/>
      <c r="C161" s="171"/>
      <c r="D161" s="171"/>
      <c r="E161" s="171"/>
    </row>
    <row r="162" spans="1:5" x14ac:dyDescent="0.25">
      <c r="A162" s="171"/>
      <c r="B162" s="171"/>
      <c r="C162" s="171"/>
      <c r="D162" s="171"/>
      <c r="E162" s="171"/>
    </row>
    <row r="163" spans="1:5" x14ac:dyDescent="0.25">
      <c r="A163" s="171"/>
      <c r="B163" s="171"/>
      <c r="C163" s="171"/>
      <c r="D163" s="171"/>
      <c r="E163" s="171"/>
    </row>
    <row r="164" spans="1:5" x14ac:dyDescent="0.25">
      <c r="A164" s="171"/>
      <c r="B164" s="171"/>
      <c r="C164" s="171"/>
      <c r="D164" s="171"/>
      <c r="E164" s="171"/>
    </row>
    <row r="165" spans="1:5" x14ac:dyDescent="0.25">
      <c r="A165" s="171"/>
      <c r="B165" s="171"/>
      <c r="C165" s="171"/>
      <c r="D165" s="171"/>
      <c r="E165" s="171"/>
    </row>
    <row r="166" spans="1:5" x14ac:dyDescent="0.25">
      <c r="A166" s="171"/>
      <c r="B166" s="171"/>
      <c r="C166" s="171"/>
      <c r="D166" s="171"/>
      <c r="E166" s="171"/>
    </row>
    <row r="167" spans="1:5" x14ac:dyDescent="0.25">
      <c r="A167" s="171"/>
      <c r="B167" s="171"/>
      <c r="C167" s="171"/>
      <c r="D167" s="171"/>
      <c r="E167" s="171"/>
    </row>
    <row r="168" spans="1:5" x14ac:dyDescent="0.25">
      <c r="A168" s="171"/>
      <c r="B168" s="171"/>
      <c r="C168" s="171"/>
      <c r="D168" s="171"/>
      <c r="E168" s="171"/>
    </row>
    <row r="169" spans="1:5" x14ac:dyDescent="0.25">
      <c r="A169" s="171"/>
      <c r="B169" s="171"/>
      <c r="C169" s="171"/>
      <c r="D169" s="171"/>
      <c r="E169" s="171"/>
    </row>
    <row r="170" spans="1:5" x14ac:dyDescent="0.25">
      <c r="A170" s="171"/>
      <c r="B170" s="171"/>
      <c r="C170" s="171"/>
      <c r="D170" s="171"/>
      <c r="E170" s="171"/>
    </row>
    <row r="171" spans="1:5" x14ac:dyDescent="0.25">
      <c r="A171" s="171"/>
      <c r="B171" s="171"/>
      <c r="C171" s="171"/>
      <c r="D171" s="171"/>
      <c r="E171" s="171"/>
    </row>
    <row r="172" spans="1:5" x14ac:dyDescent="0.25">
      <c r="A172" s="171"/>
      <c r="B172" s="171"/>
      <c r="C172" s="171"/>
      <c r="D172" s="171"/>
      <c r="E172" s="171"/>
    </row>
    <row r="173" spans="1:5" x14ac:dyDescent="0.25">
      <c r="A173" s="171"/>
      <c r="B173" s="171"/>
      <c r="C173" s="171"/>
      <c r="D173" s="171"/>
      <c r="E173" s="171"/>
    </row>
    <row r="174" spans="1:5" x14ac:dyDescent="0.25">
      <c r="A174" s="171"/>
      <c r="B174" s="171"/>
      <c r="C174" s="171"/>
      <c r="D174" s="171"/>
      <c r="E174" s="171"/>
    </row>
    <row r="175" spans="1:5" x14ac:dyDescent="0.25">
      <c r="A175" s="171"/>
      <c r="B175" s="171"/>
      <c r="C175" s="171"/>
      <c r="D175" s="171"/>
      <c r="E175" s="171"/>
    </row>
    <row r="176" spans="1:5" x14ac:dyDescent="0.25">
      <c r="A176" s="171"/>
      <c r="B176" s="171"/>
      <c r="C176" s="171"/>
      <c r="D176" s="171"/>
      <c r="E176" s="171"/>
    </row>
    <row r="177" spans="1:5" x14ac:dyDescent="0.25">
      <c r="A177" s="171"/>
      <c r="B177" s="171"/>
      <c r="C177" s="171"/>
      <c r="D177" s="171"/>
      <c r="E177" s="171"/>
    </row>
    <row r="178" spans="1:5" x14ac:dyDescent="0.25">
      <c r="A178" s="171"/>
      <c r="B178" s="171"/>
      <c r="C178" s="171"/>
      <c r="D178" s="171"/>
      <c r="E178" s="171"/>
    </row>
    <row r="179" spans="1:5" x14ac:dyDescent="0.25">
      <c r="A179" s="171"/>
      <c r="B179" s="171"/>
      <c r="C179" s="171"/>
      <c r="D179" s="171"/>
      <c r="E179" s="171"/>
    </row>
    <row r="180" spans="1:5" x14ac:dyDescent="0.25">
      <c r="A180" s="171"/>
      <c r="B180" s="171"/>
      <c r="C180" s="171"/>
      <c r="D180" s="171"/>
      <c r="E180" s="171"/>
    </row>
    <row r="181" spans="1:5" x14ac:dyDescent="0.25">
      <c r="A181" s="171"/>
      <c r="B181" s="171"/>
      <c r="C181" s="171"/>
      <c r="D181" s="171"/>
      <c r="E181" s="171"/>
    </row>
    <row r="182" spans="1:5" x14ac:dyDescent="0.25">
      <c r="A182" s="171"/>
      <c r="B182" s="171"/>
      <c r="C182" s="171"/>
      <c r="D182" s="171"/>
      <c r="E182" s="171"/>
    </row>
    <row r="183" spans="1:5" x14ac:dyDescent="0.25">
      <c r="A183" s="171"/>
      <c r="B183" s="171"/>
      <c r="C183" s="171"/>
      <c r="D183" s="171"/>
      <c r="E183" s="171"/>
    </row>
    <row r="184" spans="1:5" x14ac:dyDescent="0.25">
      <c r="A184" s="171"/>
      <c r="B184" s="171"/>
      <c r="C184" s="171"/>
      <c r="D184" s="171"/>
      <c r="E184" s="171"/>
    </row>
    <row r="185" spans="1:5" x14ac:dyDescent="0.25">
      <c r="A185" s="171"/>
      <c r="B185" s="171"/>
      <c r="C185" s="171"/>
      <c r="D185" s="171"/>
      <c r="E185" s="171"/>
    </row>
    <row r="186" spans="1:5" x14ac:dyDescent="0.25">
      <c r="A186" s="171"/>
      <c r="B186" s="171"/>
      <c r="C186" s="171"/>
      <c r="D186" s="171"/>
      <c r="E186" s="171"/>
    </row>
    <row r="187" spans="1:5" x14ac:dyDescent="0.25">
      <c r="A187" s="171"/>
      <c r="B187" s="171"/>
      <c r="C187" s="171"/>
      <c r="D187" s="171"/>
      <c r="E187" s="171"/>
    </row>
    <row r="188" spans="1:5" x14ac:dyDescent="0.25">
      <c r="A188" s="171"/>
      <c r="B188" s="171"/>
      <c r="C188" s="171"/>
      <c r="D188" s="171"/>
      <c r="E188" s="171"/>
    </row>
    <row r="189" spans="1:5" x14ac:dyDescent="0.25">
      <c r="A189" s="171"/>
      <c r="B189" s="171"/>
      <c r="C189" s="171"/>
      <c r="D189" s="171"/>
      <c r="E189" s="171"/>
    </row>
    <row r="190" spans="1:5" x14ac:dyDescent="0.25">
      <c r="A190" s="171"/>
      <c r="B190" s="171"/>
      <c r="C190" s="171"/>
      <c r="D190" s="171"/>
      <c r="E190" s="171"/>
    </row>
    <row r="191" spans="1:5" x14ac:dyDescent="0.25">
      <c r="A191" s="171"/>
      <c r="B191" s="171"/>
      <c r="C191" s="171"/>
      <c r="D191" s="171"/>
      <c r="E191" s="171"/>
    </row>
    <row r="192" spans="1:5" x14ac:dyDescent="0.25">
      <c r="A192" s="171"/>
      <c r="B192" s="171"/>
      <c r="C192" s="171"/>
      <c r="D192" s="171"/>
      <c r="E192" s="171"/>
    </row>
    <row r="193" spans="1:5" x14ac:dyDescent="0.25">
      <c r="A193" s="171"/>
      <c r="B193" s="171"/>
      <c r="C193" s="171"/>
      <c r="D193" s="171"/>
      <c r="E193" s="171"/>
    </row>
    <row r="194" spans="1:5" x14ac:dyDescent="0.25">
      <c r="A194" s="171"/>
      <c r="B194" s="171"/>
      <c r="C194" s="171"/>
      <c r="D194" s="171"/>
      <c r="E194" s="171"/>
    </row>
    <row r="195" spans="1:5" x14ac:dyDescent="0.25">
      <c r="A195" s="171"/>
      <c r="B195" s="171"/>
      <c r="C195" s="171"/>
      <c r="D195" s="171"/>
      <c r="E195" s="171"/>
    </row>
    <row r="196" spans="1:5" x14ac:dyDescent="0.25">
      <c r="A196" s="171"/>
      <c r="B196" s="171"/>
      <c r="C196" s="171"/>
      <c r="D196" s="171"/>
      <c r="E196" s="171"/>
    </row>
    <row r="197" spans="1:5" x14ac:dyDescent="0.25">
      <c r="A197" s="171"/>
      <c r="B197" s="171"/>
      <c r="C197" s="171"/>
      <c r="D197" s="171"/>
      <c r="E197" s="171"/>
    </row>
    <row r="198" spans="1:5" x14ac:dyDescent="0.25">
      <c r="A198" s="171"/>
      <c r="B198" s="171"/>
      <c r="C198" s="171"/>
      <c r="D198" s="171"/>
      <c r="E198" s="171"/>
    </row>
    <row r="199" spans="1:5" x14ac:dyDescent="0.25">
      <c r="A199" s="171"/>
      <c r="B199" s="171"/>
      <c r="C199" s="171"/>
      <c r="D199" s="171"/>
      <c r="E199" s="171"/>
    </row>
    <row r="200" spans="1:5" x14ac:dyDescent="0.25">
      <c r="A200" s="171"/>
      <c r="B200" s="171"/>
      <c r="C200" s="171"/>
      <c r="D200" s="171"/>
      <c r="E200" s="171"/>
    </row>
  </sheetData>
  <mergeCells count="8">
    <mergeCell ref="A38:E38"/>
    <mergeCell ref="A43:E43"/>
    <mergeCell ref="A44:E44"/>
    <mergeCell ref="B4:C4"/>
    <mergeCell ref="B5:C5"/>
    <mergeCell ref="B6:C6"/>
    <mergeCell ref="A14:E14"/>
    <mergeCell ref="A35:E3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F33"/>
  <sheetViews>
    <sheetView view="pageBreakPreview" topLeftCell="X6" zoomScaleNormal="50" zoomScaleSheetLayoutView="100" zoomScalePageLayoutView="130" workbookViewId="0">
      <selection activeCell="AI16" sqref="AI16"/>
    </sheetView>
  </sheetViews>
  <sheetFormatPr defaultColWidth="9.109375" defaultRowHeight="10.199999999999999" x14ac:dyDescent="0.2"/>
  <cols>
    <col min="1" max="1" width="4.44140625" style="54" customWidth="1"/>
    <col min="2" max="2" width="11.88671875" style="54" customWidth="1"/>
    <col min="3" max="3" width="5.6640625" style="54" customWidth="1"/>
    <col min="4" max="4" width="10.109375" style="54" customWidth="1"/>
    <col min="5" max="5" width="10.5546875" style="54" customWidth="1"/>
    <col min="6" max="6" width="11.44140625" style="54" customWidth="1"/>
    <col min="7" max="8" width="10" style="54" customWidth="1"/>
    <col min="9" max="9" width="10.6640625" style="54" customWidth="1"/>
    <col min="10" max="12" width="9.5546875" style="54" customWidth="1"/>
    <col min="13" max="13" width="11" style="54" customWidth="1"/>
    <col min="14" max="15" width="0.88671875" style="54" customWidth="1"/>
    <col min="16" max="16" width="4.44140625" style="54" customWidth="1"/>
    <col min="17" max="17" width="11.88671875" style="54" customWidth="1"/>
    <col min="18" max="18" width="5.6640625" style="54" customWidth="1"/>
    <col min="19" max="19" width="10.109375" style="54" customWidth="1"/>
    <col min="20" max="20" width="10.5546875" style="54" customWidth="1"/>
    <col min="21" max="21" width="11.44140625" style="54" customWidth="1"/>
    <col min="22" max="23" width="10" style="54" customWidth="1"/>
    <col min="24" max="24" width="10.6640625" style="54" customWidth="1"/>
    <col min="25" max="27" width="9.5546875" style="54" customWidth="1"/>
    <col min="28" max="28" width="11" style="54" customWidth="1"/>
    <col min="29" max="29" width="0.88671875" style="54" customWidth="1"/>
    <col min="30" max="30" width="1.109375" style="54" customWidth="1"/>
    <col min="31" max="31" width="4.44140625" style="54" customWidth="1"/>
    <col min="32" max="32" width="11.88671875" style="54" customWidth="1"/>
    <col min="33" max="33" width="5.6640625" style="54" customWidth="1"/>
    <col min="34" max="34" width="10.109375" style="54" customWidth="1"/>
    <col min="35" max="35" width="10.5546875" style="54" customWidth="1"/>
    <col min="36" max="36" width="11.44140625" style="54" customWidth="1"/>
    <col min="37" max="38" width="10" style="54" customWidth="1"/>
    <col min="39" max="39" width="10.6640625" style="54" customWidth="1"/>
    <col min="40" max="42" width="9.5546875" style="54" customWidth="1"/>
    <col min="43" max="43" width="11" style="54" customWidth="1"/>
    <col min="44" max="44" width="1.109375" style="54" customWidth="1"/>
    <col min="45" max="45" width="4.44140625" style="54" customWidth="1"/>
    <col min="46" max="46" width="10.6640625" style="54" customWidth="1"/>
    <col min="47" max="47" width="5.88671875" style="54" customWidth="1"/>
    <col min="48" max="48" width="11.33203125" style="54" customWidth="1"/>
    <col min="49" max="49" width="10.5546875" style="54" customWidth="1"/>
    <col min="50" max="50" width="11.44140625" style="54" customWidth="1"/>
    <col min="51" max="52" width="10" style="54" customWidth="1"/>
    <col min="53" max="53" width="10.6640625" style="54" customWidth="1"/>
    <col min="54" max="56" width="9.5546875" style="54" customWidth="1"/>
    <col min="57" max="57" width="11" style="54" customWidth="1"/>
    <col min="58" max="58" width="0.88671875" style="54" customWidth="1"/>
    <col min="59" max="16384" width="9.109375" style="54"/>
  </cols>
  <sheetData>
    <row r="1" spans="1:58" ht="13.5" customHeight="1" x14ac:dyDescent="0.25">
      <c r="A1" s="368" t="s">
        <v>2</v>
      </c>
      <c r="B1" s="369"/>
      <c r="C1" s="369"/>
      <c r="D1" s="369"/>
      <c r="E1" s="369"/>
      <c r="F1" s="382" t="str">
        <f>+'(KNY)könyvvizsgálói nyilatkozat'!B4</f>
        <v>Semmelweis Egyetem</v>
      </c>
      <c r="G1" s="383"/>
      <c r="H1" s="383"/>
      <c r="I1" s="383"/>
      <c r="J1" s="383"/>
      <c r="K1" s="383"/>
      <c r="L1" s="383"/>
      <c r="M1" s="383"/>
      <c r="N1" s="53"/>
      <c r="O1" s="53"/>
      <c r="P1" s="368" t="s">
        <v>2</v>
      </c>
      <c r="Q1" s="369"/>
      <c r="R1" s="369"/>
      <c r="S1" s="369"/>
      <c r="T1" s="369"/>
      <c r="U1" s="384" t="str">
        <f>F1</f>
        <v>Semmelweis Egyetem</v>
      </c>
      <c r="V1" s="384"/>
      <c r="W1" s="384"/>
      <c r="X1" s="384"/>
      <c r="Y1" s="384"/>
      <c r="Z1" s="384"/>
      <c r="AA1" s="384"/>
      <c r="AB1" s="384"/>
      <c r="AC1" s="53"/>
      <c r="AE1" s="368" t="s">
        <v>2</v>
      </c>
      <c r="AF1" s="369"/>
      <c r="AG1" s="369"/>
      <c r="AH1" s="369"/>
      <c r="AI1" s="369"/>
      <c r="AJ1" s="382" t="str">
        <f>+F1</f>
        <v>Semmelweis Egyetem</v>
      </c>
      <c r="AK1" s="383"/>
      <c r="AL1" s="383"/>
      <c r="AM1" s="383"/>
      <c r="AN1" s="383"/>
      <c r="AO1" s="383"/>
      <c r="AP1" s="383"/>
      <c r="AQ1" s="383"/>
      <c r="AS1" s="368" t="s">
        <v>2</v>
      </c>
      <c r="AT1" s="369"/>
      <c r="AU1" s="369"/>
      <c r="AV1" s="369"/>
      <c r="AW1" s="369"/>
      <c r="AX1" s="378" t="str">
        <f>F1</f>
        <v>Semmelweis Egyetem</v>
      </c>
      <c r="AY1" s="379"/>
      <c r="AZ1" s="379"/>
      <c r="BA1" s="379"/>
      <c r="BB1" s="379"/>
      <c r="BC1" s="379"/>
      <c r="BD1" s="379"/>
      <c r="BE1" s="380"/>
      <c r="BF1" s="53"/>
    </row>
    <row r="2" spans="1:58" ht="13.5" customHeight="1" x14ac:dyDescent="0.25">
      <c r="A2" s="368" t="s">
        <v>3</v>
      </c>
      <c r="B2" s="369"/>
      <c r="C2" s="369"/>
      <c r="D2" s="369"/>
      <c r="E2" s="369"/>
      <c r="F2" s="382" t="str">
        <f>+'(KNY)könyvvizsgálói nyilatkozat'!B5</f>
        <v>Felhívás_1_0001</v>
      </c>
      <c r="G2" s="383"/>
      <c r="H2" s="383"/>
      <c r="I2" s="383"/>
      <c r="J2" s="383"/>
      <c r="K2" s="383"/>
      <c r="L2" s="383"/>
      <c r="M2" s="383"/>
      <c r="N2" s="53"/>
      <c r="O2" s="53"/>
      <c r="P2" s="368" t="s">
        <v>3</v>
      </c>
      <c r="Q2" s="369"/>
      <c r="R2" s="369"/>
      <c r="S2" s="369"/>
      <c r="T2" s="369"/>
      <c r="U2" s="382" t="str">
        <f>F2</f>
        <v>Felhívás_1_0001</v>
      </c>
      <c r="V2" s="382"/>
      <c r="W2" s="382"/>
      <c r="X2" s="382"/>
      <c r="Y2" s="382"/>
      <c r="Z2" s="382"/>
      <c r="AA2" s="382"/>
      <c r="AB2" s="382"/>
      <c r="AC2" s="53"/>
      <c r="AE2" s="368" t="s">
        <v>3</v>
      </c>
      <c r="AF2" s="369"/>
      <c r="AG2" s="369"/>
      <c r="AH2" s="369"/>
      <c r="AI2" s="369"/>
      <c r="AJ2" s="382" t="str">
        <f t="shared" ref="AJ2:AJ3" si="0">+F2</f>
        <v>Felhívás_1_0001</v>
      </c>
      <c r="AK2" s="383"/>
      <c r="AL2" s="383"/>
      <c r="AM2" s="383"/>
      <c r="AN2" s="383"/>
      <c r="AO2" s="383"/>
      <c r="AP2" s="383"/>
      <c r="AQ2" s="383"/>
      <c r="AS2" s="368" t="s">
        <v>3</v>
      </c>
      <c r="AT2" s="369"/>
      <c r="AU2" s="369"/>
      <c r="AV2" s="369"/>
      <c r="AW2" s="369"/>
      <c r="AX2" s="378" t="str">
        <f>F2</f>
        <v>Felhívás_1_0001</v>
      </c>
      <c r="AY2" s="379"/>
      <c r="AZ2" s="379"/>
      <c r="BA2" s="379"/>
      <c r="BB2" s="379"/>
      <c r="BC2" s="379"/>
      <c r="BD2" s="379"/>
      <c r="BE2" s="380"/>
      <c r="BF2" s="53"/>
    </row>
    <row r="3" spans="1:58" ht="13.2" x14ac:dyDescent="0.25">
      <c r="A3" s="368" t="s">
        <v>90</v>
      </c>
      <c r="B3" s="369"/>
      <c r="C3" s="369"/>
      <c r="D3" s="369"/>
      <c r="E3" s="369"/>
      <c r="F3" s="370" t="str">
        <f>+'(KNY)könyvvizsgálói nyilatkozat'!B6</f>
        <v>2024.12.01-2025.03.31</v>
      </c>
      <c r="G3" s="371"/>
      <c r="H3" s="371"/>
      <c r="I3" s="371"/>
      <c r="J3" s="371"/>
      <c r="K3" s="371"/>
      <c r="L3" s="371"/>
      <c r="M3" s="371"/>
      <c r="P3" s="368" t="s">
        <v>90</v>
      </c>
      <c r="Q3" s="369"/>
      <c r="R3" s="369"/>
      <c r="S3" s="369"/>
      <c r="T3" s="369"/>
      <c r="U3" s="371" t="str">
        <f>F3</f>
        <v>2024.12.01-2025.03.31</v>
      </c>
      <c r="V3" s="371"/>
      <c r="W3" s="371"/>
      <c r="X3" s="371"/>
      <c r="Y3" s="371"/>
      <c r="Z3" s="371"/>
      <c r="AA3" s="371"/>
      <c r="AB3" s="371"/>
      <c r="AE3" s="368" t="s">
        <v>90</v>
      </c>
      <c r="AF3" s="369"/>
      <c r="AG3" s="369"/>
      <c r="AH3" s="369"/>
      <c r="AI3" s="369"/>
      <c r="AJ3" s="370" t="str">
        <f t="shared" si="0"/>
        <v>2024.12.01-2025.03.31</v>
      </c>
      <c r="AK3" s="371"/>
      <c r="AL3" s="371"/>
      <c r="AM3" s="371"/>
      <c r="AN3" s="371"/>
      <c r="AO3" s="371"/>
      <c r="AP3" s="371"/>
      <c r="AQ3" s="371"/>
      <c r="AS3" s="368" t="s">
        <v>90</v>
      </c>
      <c r="AT3" s="369"/>
      <c r="AU3" s="369"/>
      <c r="AV3" s="369"/>
      <c r="AW3" s="369"/>
      <c r="AX3" s="381" t="str">
        <f>F3</f>
        <v>2024.12.01-2025.03.31</v>
      </c>
      <c r="AY3" s="379"/>
      <c r="AZ3" s="379"/>
      <c r="BA3" s="379"/>
      <c r="BB3" s="379"/>
      <c r="BC3" s="379"/>
      <c r="BD3" s="379"/>
      <c r="BE3" s="380"/>
    </row>
    <row r="4" spans="1:58" ht="13.2" x14ac:dyDescent="0.2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</row>
    <row r="5" spans="1:58" ht="13.2" x14ac:dyDescent="0.25">
      <c r="A5" s="376" t="s">
        <v>102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55"/>
      <c r="P5" s="376" t="s">
        <v>103</v>
      </c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E5" s="376" t="s">
        <v>104</v>
      </c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7"/>
      <c r="AS5" s="376" t="s">
        <v>105</v>
      </c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</row>
    <row r="6" spans="1:58" ht="10.8" thickBot="1" x14ac:dyDescent="0.25">
      <c r="B6" s="54" t="s">
        <v>146</v>
      </c>
      <c r="D6" s="56"/>
      <c r="S6" s="56"/>
      <c r="AH6" s="56"/>
      <c r="AV6" s="56"/>
    </row>
    <row r="7" spans="1:58" ht="86.25" customHeight="1" thickBot="1" x14ac:dyDescent="0.25">
      <c r="A7" s="196" t="s">
        <v>107</v>
      </c>
      <c r="B7" s="196" t="s">
        <v>43</v>
      </c>
      <c r="C7" s="196" t="s">
        <v>106</v>
      </c>
      <c r="D7" s="196" t="s">
        <v>115</v>
      </c>
      <c r="E7" s="196" t="s">
        <v>116</v>
      </c>
      <c r="F7" s="196" t="s">
        <v>117</v>
      </c>
      <c r="G7" s="196" t="s">
        <v>118</v>
      </c>
      <c r="H7" s="196" t="s">
        <v>119</v>
      </c>
      <c r="I7" s="196" t="s">
        <v>120</v>
      </c>
      <c r="J7" s="196" t="s">
        <v>121</v>
      </c>
      <c r="K7" s="196" t="s">
        <v>122</v>
      </c>
      <c r="L7" s="196" t="s">
        <v>123</v>
      </c>
      <c r="M7" s="196" t="s">
        <v>15</v>
      </c>
      <c r="N7" s="57"/>
      <c r="O7" s="57"/>
      <c r="P7" s="196" t="s">
        <v>107</v>
      </c>
      <c r="Q7" s="196" t="s">
        <v>43</v>
      </c>
      <c r="R7" s="196" t="s">
        <v>106</v>
      </c>
      <c r="S7" s="196" t="s">
        <v>115</v>
      </c>
      <c r="T7" s="196" t="s">
        <v>116</v>
      </c>
      <c r="U7" s="196" t="s">
        <v>117</v>
      </c>
      <c r="V7" s="196" t="s">
        <v>118</v>
      </c>
      <c r="W7" s="196" t="s">
        <v>119</v>
      </c>
      <c r="X7" s="196" t="s">
        <v>120</v>
      </c>
      <c r="Y7" s="196" t="s">
        <v>121</v>
      </c>
      <c r="Z7" s="196" t="s">
        <v>122</v>
      </c>
      <c r="AA7" s="196" t="s">
        <v>123</v>
      </c>
      <c r="AB7" s="196" t="s">
        <v>15</v>
      </c>
      <c r="AC7" s="57"/>
      <c r="AD7" s="57"/>
      <c r="AE7" s="196" t="s">
        <v>107</v>
      </c>
      <c r="AF7" s="196" t="s">
        <v>43</v>
      </c>
      <c r="AG7" s="196" t="s">
        <v>106</v>
      </c>
      <c r="AH7" s="196" t="s">
        <v>115</v>
      </c>
      <c r="AI7" s="196" t="s">
        <v>116</v>
      </c>
      <c r="AJ7" s="196" t="s">
        <v>117</v>
      </c>
      <c r="AK7" s="196" t="s">
        <v>118</v>
      </c>
      <c r="AL7" s="196" t="s">
        <v>119</v>
      </c>
      <c r="AM7" s="196" t="s">
        <v>120</v>
      </c>
      <c r="AN7" s="196" t="s">
        <v>121</v>
      </c>
      <c r="AO7" s="196" t="s">
        <v>122</v>
      </c>
      <c r="AP7" s="196" t="s">
        <v>123</v>
      </c>
      <c r="AQ7" s="196" t="s">
        <v>15</v>
      </c>
      <c r="AR7" s="57"/>
      <c r="AS7" s="196" t="s">
        <v>107</v>
      </c>
      <c r="AT7" s="196" t="s">
        <v>43</v>
      </c>
      <c r="AU7" s="196" t="s">
        <v>106</v>
      </c>
      <c r="AV7" s="196" t="s">
        <v>115</v>
      </c>
      <c r="AW7" s="196" t="s">
        <v>116</v>
      </c>
      <c r="AX7" s="196" t="s">
        <v>117</v>
      </c>
      <c r="AY7" s="196" t="s">
        <v>118</v>
      </c>
      <c r="AZ7" s="196" t="s">
        <v>119</v>
      </c>
      <c r="BA7" s="196" t="s">
        <v>120</v>
      </c>
      <c r="BB7" s="196" t="s">
        <v>121</v>
      </c>
      <c r="BC7" s="196" t="s">
        <v>122</v>
      </c>
      <c r="BD7" s="196" t="s">
        <v>123</v>
      </c>
      <c r="BE7" s="196" t="s">
        <v>15</v>
      </c>
      <c r="BF7" s="57"/>
    </row>
    <row r="8" spans="1:58" ht="13.8" thickBot="1" x14ac:dyDescent="0.3">
      <c r="A8" s="193">
        <v>1</v>
      </c>
      <c r="B8" s="194" t="s">
        <v>101</v>
      </c>
      <c r="C8" s="195">
        <v>0</v>
      </c>
      <c r="D8" s="59">
        <f>SUMIF('(54-56) személyi+járulék'!$T:$T,B8,'(54-56) személyi+járulék'!$N:$N)</f>
        <v>0</v>
      </c>
      <c r="E8" s="59">
        <f>SUMIF('(54-56) személyi+járulék'!$T:$T,B8,'(54-56) személyi+járulék'!$Q:$Q)</f>
        <v>0</v>
      </c>
      <c r="F8" s="59">
        <f>SUMIF('(51) anyagköltség '!$P:$P,B8,'(51) anyagköltség '!$L:$L)</f>
        <v>0</v>
      </c>
      <c r="G8" s="59">
        <f>SUMIF('(52) igénybe vett szolg'!$P:$P,B8,'(52) igénybe vett szolg'!$L:$L)</f>
        <v>0</v>
      </c>
      <c r="H8" s="59">
        <f>SUMIF('(53) egyéb szolgáltatások'!$P:$P,$B8,'(52) igénybe vett szolg'!$L:$L)</f>
        <v>0</v>
      </c>
      <c r="I8" s="59">
        <f>SUMIF('(11) immat jav beszerz'!$S:$S,$B8,'(11) immat jav beszerz'!$O:$O)</f>
        <v>0</v>
      </c>
      <c r="J8" s="59">
        <f>SUMIF('(13) műszaki berendezések'!$S:$S,$B8,'(13) műszaki berendezések'!$O:$O)</f>
        <v>0</v>
      </c>
      <c r="K8" s="59">
        <f>SUMIF('(14) egyéb berendezések'!$S:$S,$B8,'(14) egyéb berendezések'!$O:$O)</f>
        <v>0</v>
      </c>
      <c r="L8" s="59">
        <f>SUMIF('(16) beruházás,felújítás'!$S:$S,$B8,'(16) beruházás,felújítás'!$O:$O)</f>
        <v>0</v>
      </c>
      <c r="M8" s="59">
        <f>SUM(C8:L8)</f>
        <v>0</v>
      </c>
      <c r="N8" s="58"/>
      <c r="O8" s="58"/>
      <c r="P8" s="193">
        <v>1</v>
      </c>
      <c r="Q8" s="194" t="s">
        <v>101</v>
      </c>
      <c r="R8" s="195">
        <v>0</v>
      </c>
      <c r="S8" s="59">
        <f>SUMIF('(54-56) személyi+járulék'!$T:$T,Q8,'(54-56) személyi+járulék'!$O:$O)</f>
        <v>0</v>
      </c>
      <c r="T8" s="59">
        <f>SUMIF('(54-56) személyi+járulék'!$T:$T,Q8,'(54-56) személyi+járulék'!$R:$R)</f>
        <v>0</v>
      </c>
      <c r="U8" s="59">
        <f>SUMIF('(51) anyagköltség '!$P:$P,Q8,'(51) anyagköltség '!$M:$M)</f>
        <v>0</v>
      </c>
      <c r="V8" s="59">
        <f>SUMIF('(52) igénybe vett szolg'!$P:$P,Q8,'(52) igénybe vett szolg'!$M:$M)</f>
        <v>0</v>
      </c>
      <c r="W8" s="59">
        <f>SUMIF('(53) egyéb szolgáltatások'!$P:$P,$B8,'(52) igénybe vett szolg'!$M:$M)</f>
        <v>0</v>
      </c>
      <c r="X8" s="59">
        <f>SUMIF('(11) immat jav beszerz'!$S:$S,$B8,'(11) immat jav beszerz'!$P:$P)</f>
        <v>0</v>
      </c>
      <c r="Y8" s="59">
        <f>SUMIF('(13) műszaki berendezések'!$S:$S,$B8,'(13) műszaki berendezések'!$P:$P)</f>
        <v>0</v>
      </c>
      <c r="Z8" s="59">
        <f>SUMIF('(14) egyéb berendezések'!$S:$S,$B8,'(14) egyéb berendezések'!$P:$P)</f>
        <v>0</v>
      </c>
      <c r="AA8" s="59">
        <f>SUMIF('(16) beruházás,felújítás'!$S:$S,$B8,'(16) beruházás,felújítás'!$P:$P)</f>
        <v>0</v>
      </c>
      <c r="AB8" s="59">
        <f>SUM(R8:AA8)</f>
        <v>0</v>
      </c>
      <c r="AC8" s="58"/>
      <c r="AD8" s="58"/>
      <c r="AE8" s="193">
        <v>1</v>
      </c>
      <c r="AF8" s="194" t="s">
        <v>101</v>
      </c>
      <c r="AG8" s="195">
        <v>0</v>
      </c>
      <c r="AH8" s="59">
        <f>SUMIF('(54-56) személyi+járulék'!$T:$T,AF8,'(54-56) személyi+járulék'!$P:$P)</f>
        <v>0</v>
      </c>
      <c r="AI8" s="59">
        <f>SUMIF('(54-56) személyi+járulék'!$T:$T,AF8,'(54-56) személyi+járulék'!$S:$S)</f>
        <v>0</v>
      </c>
      <c r="AJ8" s="59">
        <f>SUMIF('(51) anyagköltség '!$P:$P,AF8,'(51) anyagköltség '!$N:$N)</f>
        <v>0</v>
      </c>
      <c r="AK8" s="59">
        <f>SUMIF('(52) igénybe vett szolg'!$P:$P,AF8,'(52) igénybe vett szolg'!$N:$N)</f>
        <v>0</v>
      </c>
      <c r="AL8" s="59">
        <f>SUMIF('(53) egyéb szolgáltatások'!$P:$P,$B8,'(52) igénybe vett szolg'!$N:$N)</f>
        <v>0</v>
      </c>
      <c r="AM8" s="59">
        <f>SUMIF('(11) immat jav beszerz'!$S:$S,$B8,'(11) immat jav beszerz'!$Q:$Q)</f>
        <v>0</v>
      </c>
      <c r="AN8" s="59">
        <f>SUMIF('(13) műszaki berendezések'!$S:$S,$B8,'(13) műszaki berendezések'!$Q:$Q)</f>
        <v>0</v>
      </c>
      <c r="AO8" s="59">
        <f>SUMIF('(14) egyéb berendezések'!$S:$S,$B8,'(14) egyéb berendezések'!$Q:$Q)</f>
        <v>0</v>
      </c>
      <c r="AP8" s="59">
        <f>SUMIF('(16) beruházás,felújítás'!$S:$S,$B8,'(16) beruházás,felújítás'!$Q:$Q)</f>
        <v>0</v>
      </c>
      <c r="AQ8" s="59">
        <f>SUM(AG8:AP8)</f>
        <v>0</v>
      </c>
      <c r="AR8" s="58"/>
      <c r="AS8" s="193">
        <v>1</v>
      </c>
      <c r="AT8" s="194" t="s">
        <v>101</v>
      </c>
      <c r="AU8" s="195">
        <v>0</v>
      </c>
      <c r="AV8" s="59">
        <f>+D8+S8+AH8</f>
        <v>0</v>
      </c>
      <c r="AW8" s="59">
        <f t="shared" ref="AW8:BD8" si="1">+E8+T8+AI8</f>
        <v>0</v>
      </c>
      <c r="AX8" s="59">
        <f t="shared" si="1"/>
        <v>0</v>
      </c>
      <c r="AY8" s="59">
        <f t="shared" si="1"/>
        <v>0</v>
      </c>
      <c r="AZ8" s="59">
        <f t="shared" si="1"/>
        <v>0</v>
      </c>
      <c r="BA8" s="59">
        <f t="shared" si="1"/>
        <v>0</v>
      </c>
      <c r="BB8" s="59">
        <f t="shared" si="1"/>
        <v>0</v>
      </c>
      <c r="BC8" s="59">
        <f t="shared" si="1"/>
        <v>0</v>
      </c>
      <c r="BD8" s="59">
        <f t="shared" si="1"/>
        <v>0</v>
      </c>
      <c r="BE8" s="59">
        <f>SUM(AU8:BD8)</f>
        <v>0</v>
      </c>
      <c r="BF8" s="58"/>
    </row>
    <row r="9" spans="1:58" ht="13.8" thickBot="1" x14ac:dyDescent="0.3">
      <c r="A9" s="193">
        <v>2</v>
      </c>
      <c r="B9" s="194" t="s">
        <v>57</v>
      </c>
      <c r="C9" s="195">
        <v>0</v>
      </c>
      <c r="D9" s="59">
        <f>SUMIF('(54-56) személyi+járulék'!$T:$T,B9,'(54-56) személyi+járulék'!$N:$N)</f>
        <v>18266359.200000003</v>
      </c>
      <c r="E9" s="59">
        <f>SUMIF('(54-56) személyi+járulék'!$T:$T,B9,'(54-56) személyi+járulék'!$Q:$Q)</f>
        <v>2275217.0064000003</v>
      </c>
      <c r="F9" s="59">
        <f>SUMIF('(51) anyagköltség '!$P:$P,B9,'(51) anyagköltség '!$L:$L)</f>
        <v>0</v>
      </c>
      <c r="G9" s="59">
        <f>SUMIF('(52) igénybe vett szolg'!$P:$P,B9,'(52) igénybe vett szolg'!$L:$L)</f>
        <v>3810000</v>
      </c>
      <c r="H9" s="59">
        <f>SUMIF('(53) egyéb szolgáltatások'!$P:$P,$B9,'(52) igénybe vett szolg'!$L:$L)</f>
        <v>0</v>
      </c>
      <c r="I9" s="59">
        <f>SUMIF('(11) immat jav beszerz'!$S:$S,$B9,'(11) immat jav beszerz'!$O:$O)</f>
        <v>0</v>
      </c>
      <c r="J9" s="59">
        <f>SUMIF('(13) műszaki berendezések'!$S:$S,$B9,'(13) műszaki berendezések'!$O:$O)</f>
        <v>0</v>
      </c>
      <c r="K9" s="59">
        <f>SUMIF('(14) egyéb berendezések'!$S:$S,$B9,'(14) egyéb berendezések'!$O:$O)</f>
        <v>0</v>
      </c>
      <c r="L9" s="59">
        <f>SUMIF('(16) beruházás,felújítás'!$S:$S,$B9,'(16) beruházás,felújítás'!$O:$O)</f>
        <v>0</v>
      </c>
      <c r="M9" s="59">
        <f t="shared" ref="M9:M16" si="2">SUM(C9:L9)</f>
        <v>24351576.206400003</v>
      </c>
      <c r="N9" s="58"/>
      <c r="O9" s="58"/>
      <c r="P9" s="193">
        <v>2</v>
      </c>
      <c r="Q9" s="194" t="s">
        <v>57</v>
      </c>
      <c r="R9" s="195">
        <v>0</v>
      </c>
      <c r="S9" s="59">
        <f>SUMIF('(54-56) személyi+járulék'!$T:$T,Q9,'(54-56) személyi+járulék'!$O:$O)</f>
        <v>0</v>
      </c>
      <c r="T9" s="59">
        <f>SUMIF('(54-56) személyi+járulék'!$T:$T,Q9,'(54-56) személyi+járulék'!$R:$R)</f>
        <v>0</v>
      </c>
      <c r="U9" s="59">
        <f>SUMIF('(51) anyagköltség '!$P:$P,Q9,'(51) anyagköltség '!$M:$M)</f>
        <v>0</v>
      </c>
      <c r="V9" s="59">
        <f>SUMIF('(52) igénybe vett szolg'!$P:$P,Q9,'(52) igénybe vett szolg'!$M:$M)</f>
        <v>0</v>
      </c>
      <c r="W9" s="59">
        <f>SUMIF('(53) egyéb szolgáltatások'!$P:$P,$B9,'(52) igénybe vett szolg'!$M:$M)</f>
        <v>0</v>
      </c>
      <c r="X9" s="59">
        <f>SUMIF('(11) immat jav beszerz'!$S:$S,$B9,'(11) immat jav beszerz'!$P:$P)</f>
        <v>0</v>
      </c>
      <c r="Y9" s="59">
        <f>SUMIF('(13) műszaki berendezések'!$S:$S,$B9,'(13) műszaki berendezések'!$P:$P)</f>
        <v>0</v>
      </c>
      <c r="Z9" s="59">
        <f>SUMIF('(14) egyéb berendezések'!$S:$S,$B9,'(14) egyéb berendezések'!$P:$P)</f>
        <v>0</v>
      </c>
      <c r="AA9" s="59">
        <f>SUMIF('(16) beruházás,felújítás'!$S:$S,$B9,'(16) beruházás,felújítás'!$P:$P)</f>
        <v>0</v>
      </c>
      <c r="AB9" s="59">
        <f t="shared" ref="AB9:AB16" si="3">SUM(R9:AA9)</f>
        <v>0</v>
      </c>
      <c r="AC9" s="58"/>
      <c r="AD9" s="58"/>
      <c r="AE9" s="193">
        <v>2</v>
      </c>
      <c r="AF9" s="194" t="s">
        <v>57</v>
      </c>
      <c r="AG9" s="195">
        <v>0</v>
      </c>
      <c r="AH9" s="199">
        <f>SUMIF('(54-56) személyi+járulék'!$T:$T,AF9,'(54-56) személyi+járulék'!$P:$P)</f>
        <v>0</v>
      </c>
      <c r="AI9" s="199">
        <f>SUMIF('(54-56) személyi+járulék'!$T:$T,AF9,'(54-56) személyi+járulék'!$S:$S)</f>
        <v>0</v>
      </c>
      <c r="AJ9" s="199">
        <f>SUMIF('(51) anyagköltség '!$P:$P,AF9,'(51) anyagköltség '!$N:$N)</f>
        <v>0</v>
      </c>
      <c r="AK9" s="199">
        <f>SUMIF('(52) igénybe vett szolg'!$P:$P,AF9,'(52) igénybe vett szolg'!$N:$N)</f>
        <v>0</v>
      </c>
      <c r="AL9" s="199">
        <f>SUMIF('(53) egyéb szolgáltatások'!$P:$P,$B9,'(52) igénybe vett szolg'!$N:$N)</f>
        <v>0</v>
      </c>
      <c r="AM9" s="199">
        <f>SUMIF('(11) immat jav beszerz'!$S:$S,$B9,'(11) immat jav beszerz'!$Q:$Q)</f>
        <v>0</v>
      </c>
      <c r="AN9" s="199">
        <f>SUMIF('(13) műszaki berendezések'!$S:$S,$B9,'(13) műszaki berendezések'!$Q:$Q)</f>
        <v>0</v>
      </c>
      <c r="AO9" s="199">
        <f>SUMIF('(14) egyéb berendezések'!$S:$S,$B9,'(14) egyéb berendezések'!$Q:$Q)</f>
        <v>0</v>
      </c>
      <c r="AP9" s="199">
        <f>SUMIF('(16) beruházás,felújítás'!$S:$S,$B9,'(16) beruházás,felújítás'!$Q:$Q)</f>
        <v>0</v>
      </c>
      <c r="AQ9" s="59">
        <f t="shared" ref="AQ9:AQ16" si="4">SUM(AG9:AP9)</f>
        <v>0</v>
      </c>
      <c r="AR9" s="58"/>
      <c r="AS9" s="193">
        <v>2</v>
      </c>
      <c r="AT9" s="194" t="s">
        <v>57</v>
      </c>
      <c r="AU9" s="195">
        <v>0</v>
      </c>
      <c r="AV9" s="59">
        <f t="shared" ref="AV9:AV21" si="5">+D9+S9+AH9</f>
        <v>18266359.200000003</v>
      </c>
      <c r="AW9" s="59">
        <f t="shared" ref="AW9:AW21" si="6">+E9+T9+AI9</f>
        <v>2275217.0064000003</v>
      </c>
      <c r="AX9" s="59">
        <f t="shared" ref="AX9:AX21" si="7">+F9+U9+AJ9</f>
        <v>0</v>
      </c>
      <c r="AY9" s="59">
        <f t="shared" ref="AY9:AY21" si="8">+G9+V9+AK9</f>
        <v>3810000</v>
      </c>
      <c r="AZ9" s="59">
        <f t="shared" ref="AZ9:AZ21" si="9">+H9+W9+AL9</f>
        <v>0</v>
      </c>
      <c r="BA9" s="59">
        <f t="shared" ref="BA9:BA21" si="10">+I9+X9+AM9</f>
        <v>0</v>
      </c>
      <c r="BB9" s="59">
        <f t="shared" ref="BB9:BB21" si="11">+J9+Y9+AN9</f>
        <v>0</v>
      </c>
      <c r="BC9" s="59">
        <f t="shared" ref="BC9:BC21" si="12">+K9+Z9+AO9</f>
        <v>0</v>
      </c>
      <c r="BD9" s="59">
        <f t="shared" ref="BD9:BD21" si="13">+L9+AA9+AP9</f>
        <v>0</v>
      </c>
      <c r="BE9" s="59">
        <f t="shared" ref="BE9:BE21" si="14">SUM(AU9:BD9)</f>
        <v>24351576.206400003</v>
      </c>
      <c r="BF9" s="58"/>
    </row>
    <row r="10" spans="1:58" ht="13.8" thickBot="1" x14ac:dyDescent="0.3">
      <c r="A10" s="193">
        <v>3</v>
      </c>
      <c r="B10" s="194" t="s">
        <v>49</v>
      </c>
      <c r="C10" s="195">
        <v>0</v>
      </c>
      <c r="D10" s="59">
        <f>SUMIF('(54-56) személyi+járulék'!$T:$T,B10,'(54-56) személyi+járulék'!$N:$N)</f>
        <v>0</v>
      </c>
      <c r="E10" s="59">
        <f>SUMIF('(54-56) személyi+járulék'!$T:$T,B10,'(54-56) személyi+járulék'!$Q:$Q)</f>
        <v>0</v>
      </c>
      <c r="F10" s="59">
        <f>SUMIF('(51) anyagköltség '!$P:$P,B10,'(51) anyagköltség '!$L:$L)</f>
        <v>0</v>
      </c>
      <c r="G10" s="59">
        <f>SUMIF('(52) igénybe vett szolg'!$P:$P,B10,'(52) igénybe vett szolg'!$L:$L)</f>
        <v>0</v>
      </c>
      <c r="H10" s="59">
        <f>SUMIF('(53) egyéb szolgáltatások'!$P:$P,$B10,'(52) igénybe vett szolg'!$L:$L)</f>
        <v>0</v>
      </c>
      <c r="I10" s="59">
        <f>SUMIF('(11) immat jav beszerz'!$S:$S,$B10,'(11) immat jav beszerz'!$O:$O)</f>
        <v>0</v>
      </c>
      <c r="J10" s="59">
        <f>SUMIF('(13) műszaki berendezések'!$S:$S,$B10,'(13) műszaki berendezések'!$O:$O)</f>
        <v>0</v>
      </c>
      <c r="K10" s="59">
        <f>SUMIF('(14) egyéb berendezések'!$S:$S,$B10,'(14) egyéb berendezések'!$O:$O)</f>
        <v>0</v>
      </c>
      <c r="L10" s="59">
        <f>SUMIF('(16) beruházás,felújítás'!$S:$S,$B10,'(16) beruházás,felújítás'!$O:$O)</f>
        <v>0</v>
      </c>
      <c r="M10" s="59">
        <f t="shared" si="2"/>
        <v>0</v>
      </c>
      <c r="N10" s="58"/>
      <c r="O10" s="58"/>
      <c r="P10" s="193">
        <v>3</v>
      </c>
      <c r="Q10" s="194" t="s">
        <v>49</v>
      </c>
      <c r="R10" s="195">
        <v>0</v>
      </c>
      <c r="S10" s="59">
        <f>SUMIF('(54-56) személyi+járulék'!$T:$T,Q10,'(54-56) személyi+járulék'!$O:$O)</f>
        <v>0</v>
      </c>
      <c r="T10" s="59">
        <f>SUMIF('(54-56) személyi+járulék'!$T:$T,Q10,'(54-56) személyi+járulék'!$R:$R)</f>
        <v>0</v>
      </c>
      <c r="U10" s="59">
        <f>SUMIF('(51) anyagköltség '!$P:$P,Q10,'(51) anyagköltség '!$M:$M)</f>
        <v>0</v>
      </c>
      <c r="V10" s="59">
        <f>SUMIF('(52) igénybe vett szolg'!$P:$P,Q10,'(52) igénybe vett szolg'!$M:$M)</f>
        <v>0</v>
      </c>
      <c r="W10" s="59">
        <f>SUMIF('(53) egyéb szolgáltatások'!$P:$P,$B10,'(52) igénybe vett szolg'!$M:$M)</f>
        <v>0</v>
      </c>
      <c r="X10" s="59">
        <f>SUMIF('(11) immat jav beszerz'!$S:$S,$B10,'(11) immat jav beszerz'!$P:$P)</f>
        <v>0</v>
      </c>
      <c r="Y10" s="59">
        <f>SUMIF('(13) műszaki berendezések'!$S:$S,$B10,'(13) műszaki berendezések'!$P:$P)</f>
        <v>0</v>
      </c>
      <c r="Z10" s="59">
        <f>SUMIF('(14) egyéb berendezések'!$S:$S,$B10,'(14) egyéb berendezések'!$P:$P)</f>
        <v>0</v>
      </c>
      <c r="AA10" s="59">
        <f>SUMIF('(16) beruházás,felújítás'!$S:$S,$B10,'(16) beruházás,felújítás'!$P:$P)</f>
        <v>0</v>
      </c>
      <c r="AB10" s="59">
        <f t="shared" si="3"/>
        <v>0</v>
      </c>
      <c r="AC10" s="58"/>
      <c r="AD10" s="58"/>
      <c r="AE10" s="193">
        <v>3</v>
      </c>
      <c r="AF10" s="194" t="s">
        <v>49</v>
      </c>
      <c r="AG10" s="195">
        <v>0</v>
      </c>
      <c r="AH10" s="199">
        <f>SUMIF('(54-56) személyi+járulék'!AX:AX,AF10,'(54-56) személyi+járulék'!$P:$P)</f>
        <v>0</v>
      </c>
      <c r="AI10" s="199">
        <f>SUMIF('(54-56) személyi+járulék'!$T:$T,AF10,'(54-56) személyi+járulék'!$S:$S)</f>
        <v>0</v>
      </c>
      <c r="AJ10" s="199">
        <f>SUMIF('(51) anyagköltség '!$P:$P,AF10,'(51) anyagköltség '!$N:$N)</f>
        <v>0</v>
      </c>
      <c r="AK10" s="199">
        <f>SUMIF('(52) igénybe vett szolg'!$P:$P,AF10,'(52) igénybe vett szolg'!$N:$N)</f>
        <v>0</v>
      </c>
      <c r="AL10" s="199">
        <f>SUMIF('(53) egyéb szolgáltatások'!$P:$P,$B10,'(52) igénybe vett szolg'!$N:$N)</f>
        <v>0</v>
      </c>
      <c r="AM10" s="199">
        <f>SUMIF('(11) immat jav beszerz'!$S:$S,$B10,'(11) immat jav beszerz'!$Q:$Q)</f>
        <v>0</v>
      </c>
      <c r="AN10" s="199">
        <f>SUMIF('(13) műszaki berendezések'!$S:$S,$B10,'(13) műszaki berendezések'!$Q:$Q)</f>
        <v>0</v>
      </c>
      <c r="AO10" s="199">
        <f>SUMIF('(14) egyéb berendezések'!$S:$S,$B10,'(14) egyéb berendezések'!$Q:$Q)</f>
        <v>0</v>
      </c>
      <c r="AP10" s="199">
        <f>SUMIF('(16) beruházás,felújítás'!$S:$S,$B10,'(16) beruházás,felújítás'!$Q:$Q)</f>
        <v>0</v>
      </c>
      <c r="AQ10" s="59">
        <f t="shared" si="4"/>
        <v>0</v>
      </c>
      <c r="AR10" s="58"/>
      <c r="AS10" s="193">
        <v>3</v>
      </c>
      <c r="AT10" s="194" t="s">
        <v>49</v>
      </c>
      <c r="AU10" s="195">
        <v>0</v>
      </c>
      <c r="AV10" s="59">
        <f t="shared" si="5"/>
        <v>0</v>
      </c>
      <c r="AW10" s="59">
        <f t="shared" si="6"/>
        <v>0</v>
      </c>
      <c r="AX10" s="59">
        <f t="shared" si="7"/>
        <v>0</v>
      </c>
      <c r="AY10" s="59">
        <f t="shared" si="8"/>
        <v>0</v>
      </c>
      <c r="AZ10" s="59">
        <f t="shared" si="9"/>
        <v>0</v>
      </c>
      <c r="BA10" s="59">
        <f t="shared" si="10"/>
        <v>0</v>
      </c>
      <c r="BB10" s="59">
        <f t="shared" si="11"/>
        <v>0</v>
      </c>
      <c r="BC10" s="59">
        <f t="shared" si="12"/>
        <v>0</v>
      </c>
      <c r="BD10" s="59">
        <f t="shared" si="13"/>
        <v>0</v>
      </c>
      <c r="BE10" s="59">
        <f t="shared" si="14"/>
        <v>0</v>
      </c>
      <c r="BF10" s="58"/>
    </row>
    <row r="11" spans="1:58" ht="13.8" thickBot="1" x14ac:dyDescent="0.3">
      <c r="A11" s="193"/>
      <c r="B11" s="194" t="s">
        <v>125</v>
      </c>
      <c r="C11" s="195">
        <v>0</v>
      </c>
      <c r="D11" s="59">
        <f>SUMIF('(54-56) személyi+járulék'!$T:$T,B11,'(54-56) személyi+járulék'!$N:$N)</f>
        <v>0</v>
      </c>
      <c r="E11" s="59">
        <f>SUMIF('(54-56) személyi+járulék'!$T:$T,B11,'(54-56) személyi+járulék'!$Q:$Q)</f>
        <v>0</v>
      </c>
      <c r="F11" s="59">
        <f>SUMIF('(51) anyagköltség '!$P:$P,B11,'(51) anyagköltség '!$L:$L)</f>
        <v>0</v>
      </c>
      <c r="G11" s="59">
        <f>SUMIF('(52) igénybe vett szolg'!$P:$P,B11,'(52) igénybe vett szolg'!$L:$L)</f>
        <v>0</v>
      </c>
      <c r="H11" s="59">
        <f>SUMIF('(53) egyéb szolgáltatások'!$P:$P,$B11,'(52) igénybe vett szolg'!$L:$L)</f>
        <v>0</v>
      </c>
      <c r="I11" s="59">
        <f>SUMIF('(11) immat jav beszerz'!$S:$S,$B11,'(11) immat jav beszerz'!$O:$O)</f>
        <v>0</v>
      </c>
      <c r="J11" s="59">
        <f>SUMIF('(13) műszaki berendezések'!$S:$S,$B11,'(13) műszaki berendezések'!$O:$O)</f>
        <v>0</v>
      </c>
      <c r="K11" s="59">
        <f>SUMIF('(14) egyéb berendezések'!$S:$S,$B11,'(14) egyéb berendezések'!$O:$O)</f>
        <v>0</v>
      </c>
      <c r="L11" s="59">
        <f>SUMIF('(16) beruházás,felújítás'!$S:$S,$B11,'(16) beruházás,felújítás'!$O:$O)</f>
        <v>0</v>
      </c>
      <c r="M11" s="59">
        <f t="shared" si="2"/>
        <v>0</v>
      </c>
      <c r="N11" s="58"/>
      <c r="O11" s="58"/>
      <c r="P11" s="193">
        <v>4</v>
      </c>
      <c r="Q11" s="194" t="s">
        <v>125</v>
      </c>
      <c r="R11" s="195">
        <v>0</v>
      </c>
      <c r="S11" s="59">
        <f>SUMIF('(54-56) személyi+járulék'!$T:$T,Q11,'(54-56) személyi+járulék'!$O:$O)</f>
        <v>0</v>
      </c>
      <c r="T11" s="59">
        <f>SUMIF('(54-56) személyi+járulék'!$T:$T,Q11,'(54-56) személyi+járulék'!$R:$R)</f>
        <v>0</v>
      </c>
      <c r="U11" s="59">
        <f>SUMIF('(51) anyagköltség '!$P:$P,Q11,'(51) anyagköltség '!$M:$M)</f>
        <v>0</v>
      </c>
      <c r="V11" s="59">
        <f>SUMIF('(52) igénybe vett szolg'!$P:$P,Q11,'(52) igénybe vett szolg'!$M:$M)</f>
        <v>0</v>
      </c>
      <c r="W11" s="59">
        <f>SUMIF('(53) egyéb szolgáltatások'!$P:$P,$B11,'(52) igénybe vett szolg'!$M:$M)</f>
        <v>0</v>
      </c>
      <c r="X11" s="59">
        <f>SUMIF('(11) immat jav beszerz'!$S:$S,$B11,'(11) immat jav beszerz'!$P:$P)</f>
        <v>0</v>
      </c>
      <c r="Y11" s="59">
        <f>SUMIF('(13) műszaki berendezések'!$S:$S,$B11,'(13) műszaki berendezések'!$P:$P)</f>
        <v>0</v>
      </c>
      <c r="Z11" s="59">
        <f>SUMIF('(14) egyéb berendezések'!$S:$S,$B11,'(14) egyéb berendezések'!$P:$P)</f>
        <v>0</v>
      </c>
      <c r="AA11" s="59">
        <f>SUMIF('(16) beruházás,felújítás'!$S:$S,$B11,'(16) beruházás,felújítás'!$P:$P)</f>
        <v>0</v>
      </c>
      <c r="AB11" s="59">
        <f t="shared" si="3"/>
        <v>0</v>
      </c>
      <c r="AC11" s="58"/>
      <c r="AD11" s="58"/>
      <c r="AE11" s="193">
        <v>4</v>
      </c>
      <c r="AF11" s="194" t="s">
        <v>125</v>
      </c>
      <c r="AG11" s="195">
        <v>0</v>
      </c>
      <c r="AH11" s="199">
        <f>SUMIF('(54-56) személyi+járulék'!AX:AX,AF11,'(54-56) személyi+járulék'!$P:$P)</f>
        <v>0</v>
      </c>
      <c r="AI11" s="199">
        <f>SUMIF('(54-56) személyi+járulék'!$T:$T,AF11,'(54-56) személyi+járulék'!$S:$S)</f>
        <v>0</v>
      </c>
      <c r="AJ11" s="199">
        <f>SUMIF('(51) anyagköltség '!$P:$P,AF11,'(51) anyagköltség '!$N:$N)</f>
        <v>0</v>
      </c>
      <c r="AK11" s="199">
        <f>SUMIF('(52) igénybe vett szolg'!$P:$P,AF11,'(52) igénybe vett szolg'!$N:$N)</f>
        <v>0</v>
      </c>
      <c r="AL11" s="199">
        <f>SUMIF('(53) egyéb szolgáltatások'!$P:$P,$B11,'(52) igénybe vett szolg'!$N:$N)</f>
        <v>0</v>
      </c>
      <c r="AM11" s="199">
        <f>SUMIF('(11) immat jav beszerz'!$S:$S,$B11,'(11) immat jav beszerz'!$Q:$Q)</f>
        <v>0</v>
      </c>
      <c r="AN11" s="199">
        <f>SUMIF('(13) műszaki berendezések'!$S:$S,$B11,'(13) műszaki berendezések'!$Q:$Q)</f>
        <v>0</v>
      </c>
      <c r="AO11" s="199">
        <f>SUMIF('(14) egyéb berendezések'!$S:$S,$B11,'(14) egyéb berendezések'!$Q:$Q)</f>
        <v>0</v>
      </c>
      <c r="AP11" s="199">
        <f>SUMIF('(16) beruházás,felújítás'!$S:$S,$B11,'(16) beruházás,felújítás'!$Q:$Q)</f>
        <v>0</v>
      </c>
      <c r="AQ11" s="59">
        <f t="shared" si="4"/>
        <v>0</v>
      </c>
      <c r="AR11" s="58"/>
      <c r="AS11" s="193">
        <v>4</v>
      </c>
      <c r="AT11" s="194" t="s">
        <v>125</v>
      </c>
      <c r="AU11" s="195">
        <v>0</v>
      </c>
      <c r="AV11" s="59">
        <f t="shared" si="5"/>
        <v>0</v>
      </c>
      <c r="AW11" s="59">
        <f t="shared" si="6"/>
        <v>0</v>
      </c>
      <c r="AX11" s="59">
        <f t="shared" si="7"/>
        <v>0</v>
      </c>
      <c r="AY11" s="59">
        <f t="shared" si="8"/>
        <v>0</v>
      </c>
      <c r="AZ11" s="59">
        <f t="shared" si="9"/>
        <v>0</v>
      </c>
      <c r="BA11" s="59">
        <f t="shared" si="10"/>
        <v>0</v>
      </c>
      <c r="BB11" s="59">
        <f t="shared" si="11"/>
        <v>0</v>
      </c>
      <c r="BC11" s="59">
        <f t="shared" si="12"/>
        <v>0</v>
      </c>
      <c r="BD11" s="59">
        <f t="shared" si="13"/>
        <v>0</v>
      </c>
      <c r="BE11" s="59">
        <f t="shared" si="14"/>
        <v>0</v>
      </c>
      <c r="BF11" s="58"/>
    </row>
    <row r="12" spans="1:58" ht="13.8" thickBot="1" x14ac:dyDescent="0.3">
      <c r="A12" s="193">
        <v>5</v>
      </c>
      <c r="B12" s="194" t="s">
        <v>128</v>
      </c>
      <c r="C12" s="195">
        <v>0</v>
      </c>
      <c r="D12" s="59">
        <f>SUMIF('(54-56) személyi+járulék'!$T:$T,B12,'(54-56) személyi+járulék'!$N:$N)</f>
        <v>0</v>
      </c>
      <c r="E12" s="59">
        <f>SUMIF('(54-56) személyi+járulék'!$T:$T,B12,'(54-56) személyi+járulék'!$Q:$Q)</f>
        <v>0</v>
      </c>
      <c r="F12" s="59">
        <f>SUMIF('(51) anyagköltség '!$P:$P,B12,'(51) anyagköltség '!$L:$L)</f>
        <v>0</v>
      </c>
      <c r="G12" s="59">
        <f>SUMIF('(52) igénybe vett szolg'!$P:$P,B12,'(52) igénybe vett szolg'!$L:$L)</f>
        <v>0</v>
      </c>
      <c r="H12" s="59">
        <f>SUMIF('(53) egyéb szolgáltatások'!$P:$P,$B12,'(52) igénybe vett szolg'!$L:$L)</f>
        <v>0</v>
      </c>
      <c r="I12" s="59">
        <f>SUMIF('(11) immat jav beszerz'!$S:$S,$B12,'(11) immat jav beszerz'!$O:$O)</f>
        <v>0</v>
      </c>
      <c r="J12" s="59">
        <f>SUMIF('(13) műszaki berendezések'!$S:$S,$B12,'(13) műszaki berendezések'!$O:$O)</f>
        <v>0</v>
      </c>
      <c r="K12" s="59">
        <f>SUMIF('(14) egyéb berendezések'!$S:$S,$B12,'(14) egyéb berendezések'!$O:$O)</f>
        <v>0</v>
      </c>
      <c r="L12" s="59">
        <f>SUMIF('(16) beruházás,felújítás'!$S:$S,$B12,'(16) beruházás,felújítás'!$O:$O)</f>
        <v>0</v>
      </c>
      <c r="M12" s="59">
        <f t="shared" si="2"/>
        <v>0</v>
      </c>
      <c r="N12" s="58"/>
      <c r="O12" s="58"/>
      <c r="P12" s="193">
        <v>5</v>
      </c>
      <c r="Q12" s="194" t="s">
        <v>128</v>
      </c>
      <c r="R12" s="195">
        <v>0</v>
      </c>
      <c r="S12" s="59">
        <f>SUMIF('(54-56) személyi+járulék'!$T:$T,Q12,'(54-56) személyi+járulék'!$O:$O)</f>
        <v>0</v>
      </c>
      <c r="T12" s="59">
        <f>SUMIF('(54-56) személyi+járulék'!$T:$T,Q12,'(54-56) személyi+járulék'!$R:$R)</f>
        <v>0</v>
      </c>
      <c r="U12" s="59">
        <f>SUMIF('(51) anyagköltség '!$P:$P,Q12,'(51) anyagköltség '!$M:$M)</f>
        <v>0</v>
      </c>
      <c r="V12" s="59">
        <f>SUMIF('(52) igénybe vett szolg'!$P:$P,Q12,'(52) igénybe vett szolg'!$M:$M)</f>
        <v>0</v>
      </c>
      <c r="W12" s="59">
        <f>SUMIF('(53) egyéb szolgáltatások'!$P:$P,$B12,'(52) igénybe vett szolg'!$M:$M)</f>
        <v>0</v>
      </c>
      <c r="X12" s="59">
        <f>SUMIF('(11) immat jav beszerz'!$S:$S,$B12,'(11) immat jav beszerz'!$P:$P)</f>
        <v>0</v>
      </c>
      <c r="Y12" s="59">
        <f>SUMIF('(13) műszaki berendezések'!$S:$S,$B12,'(13) műszaki berendezések'!$P:$P)</f>
        <v>0</v>
      </c>
      <c r="Z12" s="59">
        <f>SUMIF('(14) egyéb berendezések'!$S:$S,$B12,'(14) egyéb berendezések'!$P:$P)</f>
        <v>0</v>
      </c>
      <c r="AA12" s="59">
        <f>SUMIF('(16) beruházás,felújítás'!$S:$S,$B12,'(16) beruházás,felújítás'!$P:$P)</f>
        <v>0</v>
      </c>
      <c r="AB12" s="59">
        <f t="shared" si="3"/>
        <v>0</v>
      </c>
      <c r="AC12" s="58"/>
      <c r="AD12" s="58"/>
      <c r="AE12" s="193">
        <v>5</v>
      </c>
      <c r="AF12" s="194" t="s">
        <v>128</v>
      </c>
      <c r="AG12" s="195">
        <v>0</v>
      </c>
      <c r="AH12" s="199">
        <f>SUMIF('(54-56) személyi+járulék'!AX:AX,AF12,'(54-56) személyi+járulék'!$P:$P)</f>
        <v>0</v>
      </c>
      <c r="AI12" s="199">
        <f>SUMIF('(54-56) személyi+járulék'!$T:$T,AF12,'(54-56) személyi+járulék'!$S:$S)</f>
        <v>0</v>
      </c>
      <c r="AJ12" s="199">
        <f>SUMIF('(51) anyagköltség '!$P:$P,AF12,'(51) anyagköltség '!$N:$N)</f>
        <v>0</v>
      </c>
      <c r="AK12" s="199">
        <f>SUMIF('(52) igénybe vett szolg'!$P:$P,AF12,'(52) igénybe vett szolg'!$N:$N)</f>
        <v>0</v>
      </c>
      <c r="AL12" s="199">
        <f>SUMIF('(53) egyéb szolgáltatások'!$P:$P,$B12,'(52) igénybe vett szolg'!$N:$N)</f>
        <v>0</v>
      </c>
      <c r="AM12" s="199">
        <f>SUMIF('(11) immat jav beszerz'!$S:$S,$B12,'(11) immat jav beszerz'!$Q:$Q)</f>
        <v>0</v>
      </c>
      <c r="AN12" s="199">
        <f>SUMIF('(13) műszaki berendezések'!$S:$S,$B12,'(13) műszaki berendezések'!$Q:$Q)</f>
        <v>0</v>
      </c>
      <c r="AO12" s="199">
        <f>SUMIF('(14) egyéb berendezések'!$S:$S,$B12,'(14) egyéb berendezések'!$Q:$Q)</f>
        <v>0</v>
      </c>
      <c r="AP12" s="199">
        <f>SUMIF('(16) beruházás,felújítás'!$S:$S,$B12,'(16) beruházás,felújítás'!$Q:$Q)</f>
        <v>0</v>
      </c>
      <c r="AQ12" s="59">
        <f t="shared" si="4"/>
        <v>0</v>
      </c>
      <c r="AR12" s="58"/>
      <c r="AS12" s="193">
        <v>5</v>
      </c>
      <c r="AT12" s="194" t="s">
        <v>128</v>
      </c>
      <c r="AU12" s="195">
        <v>0</v>
      </c>
      <c r="AV12" s="59">
        <f t="shared" si="5"/>
        <v>0</v>
      </c>
      <c r="AW12" s="59">
        <f t="shared" si="6"/>
        <v>0</v>
      </c>
      <c r="AX12" s="59">
        <f t="shared" si="7"/>
        <v>0</v>
      </c>
      <c r="AY12" s="59">
        <f t="shared" si="8"/>
        <v>0</v>
      </c>
      <c r="AZ12" s="59">
        <f t="shared" si="9"/>
        <v>0</v>
      </c>
      <c r="BA12" s="59">
        <f t="shared" si="10"/>
        <v>0</v>
      </c>
      <c r="BB12" s="59">
        <f t="shared" si="11"/>
        <v>0</v>
      </c>
      <c r="BC12" s="59">
        <f t="shared" si="12"/>
        <v>0</v>
      </c>
      <c r="BD12" s="59">
        <f t="shared" si="13"/>
        <v>0</v>
      </c>
      <c r="BE12" s="59">
        <f t="shared" si="14"/>
        <v>0</v>
      </c>
      <c r="BF12" s="58"/>
    </row>
    <row r="13" spans="1:58" ht="13.8" thickBot="1" x14ac:dyDescent="0.3">
      <c r="A13" s="193">
        <v>6</v>
      </c>
      <c r="B13" s="194" t="s">
        <v>129</v>
      </c>
      <c r="C13" s="195">
        <v>0</v>
      </c>
      <c r="D13" s="59">
        <f>SUMIF('(54-56) személyi+járulék'!$T:$T,B13,'(54-56) személyi+járulék'!$N:$N)</f>
        <v>0</v>
      </c>
      <c r="E13" s="59">
        <f>SUMIF('(54-56) személyi+járulék'!$T:$T,B13,'(54-56) személyi+járulék'!$Q:$Q)</f>
        <v>0</v>
      </c>
      <c r="F13" s="59">
        <f>SUMIF('(51) anyagköltség '!$P:$P,B13,'(51) anyagköltség '!$L:$L)</f>
        <v>0</v>
      </c>
      <c r="G13" s="59">
        <f>SUMIF('(52) igénybe vett szolg'!$P:$P,B13,'(52) igénybe vett szolg'!$L:$L)</f>
        <v>0</v>
      </c>
      <c r="H13" s="59">
        <f>SUMIF('(53) egyéb szolgáltatások'!$P:$P,$B13,'(52) igénybe vett szolg'!$L:$L)</f>
        <v>0</v>
      </c>
      <c r="I13" s="59">
        <f>SUMIF('(11) immat jav beszerz'!$S:$S,$B13,'(11) immat jav beszerz'!$O:$O)</f>
        <v>0</v>
      </c>
      <c r="J13" s="59">
        <f>SUMIF('(13) műszaki berendezések'!$S:$S,$B13,'(13) műszaki berendezések'!$O:$O)</f>
        <v>0</v>
      </c>
      <c r="K13" s="59">
        <f>SUMIF('(14) egyéb berendezések'!$S:$S,$B13,'(14) egyéb berendezések'!$O:$O)</f>
        <v>0</v>
      </c>
      <c r="L13" s="59">
        <f>SUMIF('(16) beruházás,felújítás'!$S:$S,$B13,'(16) beruházás,felújítás'!$O:$O)</f>
        <v>0</v>
      </c>
      <c r="M13" s="59">
        <f t="shared" si="2"/>
        <v>0</v>
      </c>
      <c r="N13" s="58"/>
      <c r="O13" s="58"/>
      <c r="P13" s="193">
        <v>6</v>
      </c>
      <c r="Q13" s="194" t="s">
        <v>129</v>
      </c>
      <c r="R13" s="195">
        <v>0</v>
      </c>
      <c r="S13" s="59">
        <f>SUMIF('(54-56) személyi+járulék'!$T:$T,Q13,'(54-56) személyi+járulék'!$O:$O)</f>
        <v>0</v>
      </c>
      <c r="T13" s="59">
        <f>SUMIF('(54-56) személyi+járulék'!$T:$T,Q13,'(54-56) személyi+járulék'!$R:$R)</f>
        <v>0</v>
      </c>
      <c r="U13" s="59">
        <f>SUMIF('(51) anyagköltség '!$P:$P,Q13,'(51) anyagköltség '!$M:$M)</f>
        <v>0</v>
      </c>
      <c r="V13" s="59">
        <f>SUMIF('(52) igénybe vett szolg'!$P:$P,Q13,'(52) igénybe vett szolg'!$M:$M)</f>
        <v>0</v>
      </c>
      <c r="W13" s="59">
        <f>SUMIF('(53) egyéb szolgáltatások'!$P:$P,$B13,'(52) igénybe vett szolg'!$M:$M)</f>
        <v>0</v>
      </c>
      <c r="X13" s="59">
        <f>SUMIF('(11) immat jav beszerz'!$S:$S,$B13,'(11) immat jav beszerz'!$P:$P)</f>
        <v>0</v>
      </c>
      <c r="Y13" s="59">
        <f>SUMIF('(13) műszaki berendezések'!$S:$S,$B13,'(13) műszaki berendezések'!$P:$P)</f>
        <v>0</v>
      </c>
      <c r="Z13" s="59">
        <f>SUMIF('(14) egyéb berendezések'!$S:$S,$B13,'(14) egyéb berendezések'!$P:$P)</f>
        <v>0</v>
      </c>
      <c r="AA13" s="59">
        <f>SUMIF('(16) beruházás,felújítás'!$S:$S,$B13,'(16) beruházás,felújítás'!$P:$P)</f>
        <v>0</v>
      </c>
      <c r="AB13" s="59">
        <f t="shared" si="3"/>
        <v>0</v>
      </c>
      <c r="AC13" s="58"/>
      <c r="AD13" s="58"/>
      <c r="AE13" s="193">
        <v>6</v>
      </c>
      <c r="AF13" s="194" t="s">
        <v>129</v>
      </c>
      <c r="AG13" s="195">
        <v>0</v>
      </c>
      <c r="AH13" s="199">
        <f>SUMIF('(54-56) személyi+járulék'!AX:AX,AF13,'(54-56) személyi+járulék'!$P:$P)</f>
        <v>0</v>
      </c>
      <c r="AI13" s="199">
        <f>SUMIF('(54-56) személyi+járulék'!$T:$T,AF13,'(54-56) személyi+járulék'!$S:$S)</f>
        <v>0</v>
      </c>
      <c r="AJ13" s="199">
        <f>SUMIF('(51) anyagköltség '!$P:$P,AF13,'(51) anyagköltség '!$N:$N)</f>
        <v>0</v>
      </c>
      <c r="AK13" s="199">
        <f>SUMIF('(52) igénybe vett szolg'!$P:$P,AF13,'(52) igénybe vett szolg'!$N:$N)</f>
        <v>0</v>
      </c>
      <c r="AL13" s="199">
        <f>SUMIF('(53) egyéb szolgáltatások'!$P:$P,$B13,'(52) igénybe vett szolg'!$N:$N)</f>
        <v>0</v>
      </c>
      <c r="AM13" s="199">
        <f>SUMIF('(11) immat jav beszerz'!$S:$S,$B13,'(11) immat jav beszerz'!$Q:$Q)</f>
        <v>0</v>
      </c>
      <c r="AN13" s="199">
        <f>SUMIF('(13) műszaki berendezések'!$S:$S,$B13,'(13) műszaki berendezések'!$Q:$Q)</f>
        <v>0</v>
      </c>
      <c r="AO13" s="199">
        <f>SUMIF('(14) egyéb berendezések'!$S:$S,$B13,'(14) egyéb berendezések'!$Q:$Q)</f>
        <v>0</v>
      </c>
      <c r="AP13" s="199">
        <f>SUMIF('(16) beruházás,felújítás'!$S:$S,$B13,'(16) beruházás,felújítás'!$Q:$Q)</f>
        <v>0</v>
      </c>
      <c r="AQ13" s="59">
        <f t="shared" si="4"/>
        <v>0</v>
      </c>
      <c r="AR13" s="58"/>
      <c r="AS13" s="193">
        <v>6</v>
      </c>
      <c r="AT13" s="194" t="s">
        <v>129</v>
      </c>
      <c r="AU13" s="195">
        <v>0</v>
      </c>
      <c r="AV13" s="59">
        <f t="shared" si="5"/>
        <v>0</v>
      </c>
      <c r="AW13" s="59">
        <f t="shared" si="6"/>
        <v>0</v>
      </c>
      <c r="AX13" s="59">
        <f t="shared" si="7"/>
        <v>0</v>
      </c>
      <c r="AY13" s="59">
        <f t="shared" si="8"/>
        <v>0</v>
      </c>
      <c r="AZ13" s="59">
        <f t="shared" si="9"/>
        <v>0</v>
      </c>
      <c r="BA13" s="59">
        <f t="shared" si="10"/>
        <v>0</v>
      </c>
      <c r="BB13" s="59">
        <f t="shared" si="11"/>
        <v>0</v>
      </c>
      <c r="BC13" s="59">
        <f t="shared" si="12"/>
        <v>0</v>
      </c>
      <c r="BD13" s="59">
        <f t="shared" si="13"/>
        <v>0</v>
      </c>
      <c r="BE13" s="59">
        <f t="shared" si="14"/>
        <v>0</v>
      </c>
      <c r="BF13" s="58"/>
    </row>
    <row r="14" spans="1:58" ht="13.8" thickBot="1" x14ac:dyDescent="0.3">
      <c r="A14" s="193">
        <v>7</v>
      </c>
      <c r="B14" s="194" t="s">
        <v>130</v>
      </c>
      <c r="C14" s="195">
        <v>0</v>
      </c>
      <c r="D14" s="59">
        <f>SUMIF('(54-56) személyi+járulék'!$T:$T,B14,'(54-56) személyi+járulék'!$N:$N)</f>
        <v>0</v>
      </c>
      <c r="E14" s="59">
        <f>SUMIF('(54-56) személyi+járulék'!$T:$T,B14,'(54-56) személyi+járulék'!$Q:$Q)</f>
        <v>0</v>
      </c>
      <c r="F14" s="59">
        <f>SUMIF('(51) anyagköltség '!$P:$P,B14,'(51) anyagköltség '!$L:$L)</f>
        <v>0</v>
      </c>
      <c r="G14" s="59">
        <f>SUMIF('(52) igénybe vett szolg'!$P:$P,B14,'(52) igénybe vett szolg'!$L:$L)</f>
        <v>0</v>
      </c>
      <c r="H14" s="59">
        <f>SUMIF('(53) egyéb szolgáltatások'!$P:$P,$B14,'(52) igénybe vett szolg'!$L:$L)</f>
        <v>0</v>
      </c>
      <c r="I14" s="59">
        <f>SUMIF('(11) immat jav beszerz'!$S:$S,$B14,'(11) immat jav beszerz'!$O:$O)</f>
        <v>0</v>
      </c>
      <c r="J14" s="59">
        <f>SUMIF('(13) műszaki berendezések'!$S:$S,$B14,'(13) műszaki berendezések'!$O:$O)</f>
        <v>0</v>
      </c>
      <c r="K14" s="59">
        <f>SUMIF('(14) egyéb berendezések'!$S:$S,$B14,'(14) egyéb berendezések'!$O:$O)</f>
        <v>0</v>
      </c>
      <c r="L14" s="59">
        <f>SUMIF('(16) beruházás,felújítás'!$S:$S,$B14,'(16) beruházás,felújítás'!$O:$O)</f>
        <v>0</v>
      </c>
      <c r="M14" s="59">
        <f t="shared" si="2"/>
        <v>0</v>
      </c>
      <c r="N14" s="58"/>
      <c r="O14" s="58"/>
      <c r="P14" s="193">
        <v>7</v>
      </c>
      <c r="Q14" s="194" t="s">
        <v>130</v>
      </c>
      <c r="R14" s="195">
        <v>0</v>
      </c>
      <c r="S14" s="59">
        <f>SUMIF('(54-56) személyi+járulék'!$T:$T,Q14,'(54-56) személyi+járulék'!$O:$O)</f>
        <v>0</v>
      </c>
      <c r="T14" s="59">
        <f>SUMIF('(54-56) személyi+járulék'!$T:$T,Q14,'(54-56) személyi+járulék'!$R:$R)</f>
        <v>0</v>
      </c>
      <c r="U14" s="59">
        <f>SUMIF('(51) anyagköltség '!$P:$P,Q14,'(51) anyagköltség '!$M:$M)</f>
        <v>0</v>
      </c>
      <c r="V14" s="59">
        <f>SUMIF('(52) igénybe vett szolg'!$P:$P,Q14,'(52) igénybe vett szolg'!$M:$M)</f>
        <v>0</v>
      </c>
      <c r="W14" s="59">
        <f>SUMIF('(53) egyéb szolgáltatások'!$P:$P,$B14,'(52) igénybe vett szolg'!$M:$M)</f>
        <v>0</v>
      </c>
      <c r="X14" s="59">
        <f>SUMIF('(11) immat jav beszerz'!$S:$S,$B14,'(11) immat jav beszerz'!$P:$P)</f>
        <v>0</v>
      </c>
      <c r="Y14" s="59">
        <f>SUMIF('(13) műszaki berendezések'!$S:$S,$B14,'(13) műszaki berendezések'!$P:$P)</f>
        <v>0</v>
      </c>
      <c r="Z14" s="59">
        <f>SUMIF('(14) egyéb berendezések'!$S:$S,$B14,'(14) egyéb berendezések'!$P:$P)</f>
        <v>0</v>
      </c>
      <c r="AA14" s="59">
        <f>SUMIF('(16) beruházás,felújítás'!$S:$S,$B14,'(16) beruházás,felújítás'!$P:$P)</f>
        <v>0</v>
      </c>
      <c r="AB14" s="59">
        <f t="shared" si="3"/>
        <v>0</v>
      </c>
      <c r="AC14" s="58"/>
      <c r="AD14" s="58"/>
      <c r="AE14" s="193">
        <v>7</v>
      </c>
      <c r="AF14" s="194" t="s">
        <v>130</v>
      </c>
      <c r="AG14" s="195">
        <v>0</v>
      </c>
      <c r="AH14" s="199">
        <f>SUMIF('(54-56) személyi+járulék'!AX:AX,AF14,'(54-56) személyi+járulék'!$P:$P)</f>
        <v>0</v>
      </c>
      <c r="AI14" s="199">
        <f>SUMIF('(54-56) személyi+járulék'!$T:$T,AF14,'(54-56) személyi+járulék'!$S:$S)</f>
        <v>0</v>
      </c>
      <c r="AJ14" s="199">
        <f>SUMIF('(51) anyagköltség '!$P:$P,AF14,'(51) anyagköltség '!$N:$N)</f>
        <v>0</v>
      </c>
      <c r="AK14" s="199">
        <f>SUMIF('(52) igénybe vett szolg'!$P:$P,AF14,'(52) igénybe vett szolg'!$N:$N)</f>
        <v>0</v>
      </c>
      <c r="AL14" s="199">
        <f>SUMIF('(53) egyéb szolgáltatások'!$P:$P,$B14,'(52) igénybe vett szolg'!$N:$N)</f>
        <v>0</v>
      </c>
      <c r="AM14" s="199">
        <f>SUMIF('(11) immat jav beszerz'!$S:$S,$B14,'(11) immat jav beszerz'!$Q:$Q)</f>
        <v>0</v>
      </c>
      <c r="AN14" s="199">
        <f>SUMIF('(13) műszaki berendezések'!$S:$S,$B14,'(13) műszaki berendezések'!$Q:$Q)</f>
        <v>0</v>
      </c>
      <c r="AO14" s="199">
        <f>SUMIF('(14) egyéb berendezések'!$S:$S,$B14,'(14) egyéb berendezések'!$Q:$Q)</f>
        <v>0</v>
      </c>
      <c r="AP14" s="199">
        <f>SUMIF('(16) beruházás,felújítás'!$S:$S,$B14,'(16) beruházás,felújítás'!$Q:$Q)</f>
        <v>0</v>
      </c>
      <c r="AQ14" s="59">
        <f t="shared" si="4"/>
        <v>0</v>
      </c>
      <c r="AR14" s="58"/>
      <c r="AS14" s="193">
        <v>7</v>
      </c>
      <c r="AT14" s="194" t="s">
        <v>130</v>
      </c>
      <c r="AU14" s="195">
        <v>0</v>
      </c>
      <c r="AV14" s="59">
        <f t="shared" si="5"/>
        <v>0</v>
      </c>
      <c r="AW14" s="59">
        <f t="shared" si="6"/>
        <v>0</v>
      </c>
      <c r="AX14" s="59">
        <f t="shared" si="7"/>
        <v>0</v>
      </c>
      <c r="AY14" s="59">
        <f t="shared" si="8"/>
        <v>0</v>
      </c>
      <c r="AZ14" s="59">
        <f t="shared" si="9"/>
        <v>0</v>
      </c>
      <c r="BA14" s="59">
        <f t="shared" si="10"/>
        <v>0</v>
      </c>
      <c r="BB14" s="59">
        <f t="shared" si="11"/>
        <v>0</v>
      </c>
      <c r="BC14" s="59">
        <f t="shared" si="12"/>
        <v>0</v>
      </c>
      <c r="BD14" s="59">
        <f t="shared" si="13"/>
        <v>0</v>
      </c>
      <c r="BE14" s="59">
        <f t="shared" si="14"/>
        <v>0</v>
      </c>
      <c r="BF14" s="58"/>
    </row>
    <row r="15" spans="1:58" ht="13.8" thickBot="1" x14ac:dyDescent="0.3">
      <c r="A15" s="193">
        <v>8</v>
      </c>
      <c r="B15" s="194" t="s">
        <v>124</v>
      </c>
      <c r="C15" s="195">
        <v>0</v>
      </c>
      <c r="D15" s="59">
        <f>SUMIF('(54-56) személyi+járulék'!$T:$T,B15,'(54-56) személyi+járulék'!$N:$N)</f>
        <v>0</v>
      </c>
      <c r="E15" s="59">
        <f>SUMIF('(54-56) személyi+járulék'!$T:$T,B15,'(54-56) személyi+járulék'!$Q:$Q)</f>
        <v>0</v>
      </c>
      <c r="F15" s="59">
        <f>SUMIF('(51) anyagköltség '!$P:$P,B15,'(51) anyagköltség '!$L:$L)</f>
        <v>0</v>
      </c>
      <c r="G15" s="59">
        <f>SUMIF('(52) igénybe vett szolg'!$P:$P,B15,'(52) igénybe vett szolg'!$L:$L)</f>
        <v>0</v>
      </c>
      <c r="H15" s="59">
        <f>SUMIF('(53) egyéb szolgáltatások'!$P:$P,$B15,'(52) igénybe vett szolg'!$L:$L)</f>
        <v>0</v>
      </c>
      <c r="I15" s="59">
        <f>SUMIF('(11) immat jav beszerz'!$S:$S,$B15,'(11) immat jav beszerz'!$O:$O)</f>
        <v>0</v>
      </c>
      <c r="J15" s="59">
        <f>SUMIF('(13) műszaki berendezések'!$S:$S,$B15,'(13) műszaki berendezések'!$O:$O)</f>
        <v>0</v>
      </c>
      <c r="K15" s="59">
        <f>SUMIF('(14) egyéb berendezések'!$S:$S,$B15,'(14) egyéb berendezések'!$O:$O)</f>
        <v>0</v>
      </c>
      <c r="L15" s="59">
        <f>SUMIF('(16) beruházás,felújítás'!$S:$S,$B15,'(16) beruházás,felújítás'!$O:$O)</f>
        <v>0</v>
      </c>
      <c r="M15" s="59">
        <f t="shared" si="2"/>
        <v>0</v>
      </c>
      <c r="N15" s="58"/>
      <c r="O15" s="58"/>
      <c r="P15" s="193">
        <v>8</v>
      </c>
      <c r="Q15" s="194" t="s">
        <v>124</v>
      </c>
      <c r="R15" s="195">
        <v>0</v>
      </c>
      <c r="S15" s="59">
        <f>SUMIF('(54-56) személyi+járulék'!$T:$T,Q15,'(54-56) személyi+járulék'!$O:$O)</f>
        <v>0</v>
      </c>
      <c r="T15" s="59">
        <f>SUMIF('(54-56) személyi+járulék'!$T:$T,Q15,'(54-56) személyi+járulék'!$R:$R)</f>
        <v>0</v>
      </c>
      <c r="U15" s="59">
        <f>SUMIF('(51) anyagköltség '!$P:$P,Q15,'(51) anyagköltség '!$M:$M)</f>
        <v>0</v>
      </c>
      <c r="V15" s="59">
        <f>SUMIF('(52) igénybe vett szolg'!$P:$P,Q15,'(52) igénybe vett szolg'!$M:$M)</f>
        <v>0</v>
      </c>
      <c r="W15" s="59">
        <f>SUMIF('(53) egyéb szolgáltatások'!$P:$P,$B15,'(52) igénybe vett szolg'!$M:$M)</f>
        <v>0</v>
      </c>
      <c r="X15" s="59">
        <f>SUMIF('(11) immat jav beszerz'!$S:$S,$B15,'(11) immat jav beszerz'!$P:$P)</f>
        <v>0</v>
      </c>
      <c r="Y15" s="59">
        <f>SUMIF('(13) műszaki berendezések'!$S:$S,$B15,'(13) műszaki berendezések'!$P:$P)</f>
        <v>0</v>
      </c>
      <c r="Z15" s="59">
        <f>SUMIF('(14) egyéb berendezések'!$S:$S,$B15,'(14) egyéb berendezések'!$P:$P)</f>
        <v>0</v>
      </c>
      <c r="AA15" s="59">
        <f>SUMIF('(16) beruházás,felújítás'!$S:$S,$B15,'(16) beruházás,felújítás'!$P:$P)</f>
        <v>0</v>
      </c>
      <c r="AB15" s="59">
        <f t="shared" si="3"/>
        <v>0</v>
      </c>
      <c r="AC15" s="58"/>
      <c r="AD15" s="58"/>
      <c r="AE15" s="193">
        <v>8</v>
      </c>
      <c r="AF15" s="194" t="s">
        <v>124</v>
      </c>
      <c r="AG15" s="195">
        <v>0</v>
      </c>
      <c r="AH15" s="199">
        <f>SUMIF('(54-56) személyi+járulék'!AX:AX,AF15,'(54-56) személyi+járulék'!$P:$P)</f>
        <v>0</v>
      </c>
      <c r="AI15" s="199">
        <f>SUMIF('(54-56) személyi+járulék'!$T:$T,AF15,'(54-56) személyi+járulék'!$S:$S)</f>
        <v>0</v>
      </c>
      <c r="AJ15" s="199">
        <f>SUMIF('(51) anyagköltség '!$P:$P,AF15,'(51) anyagköltség '!$N:$N)</f>
        <v>0</v>
      </c>
      <c r="AK15" s="199">
        <f>SUMIF('(52) igénybe vett szolg'!$P:$P,AF15,'(52) igénybe vett szolg'!$N:$N)</f>
        <v>0</v>
      </c>
      <c r="AL15" s="199">
        <f>SUMIF('(53) egyéb szolgáltatások'!$P:$P,$B15,'(52) igénybe vett szolg'!$N:$N)</f>
        <v>0</v>
      </c>
      <c r="AM15" s="199">
        <f>SUMIF('(11) immat jav beszerz'!$S:$S,$B15,'(11) immat jav beszerz'!$Q:$Q)</f>
        <v>0</v>
      </c>
      <c r="AN15" s="199">
        <f>SUMIF('(13) műszaki berendezések'!$S:$S,$B15,'(13) műszaki berendezések'!$Q:$Q)</f>
        <v>0</v>
      </c>
      <c r="AO15" s="199">
        <f>SUMIF('(14) egyéb berendezések'!$S:$S,$B15,'(14) egyéb berendezések'!$Q:$Q)</f>
        <v>0</v>
      </c>
      <c r="AP15" s="199">
        <f>SUMIF('(16) beruházás,felújítás'!$S:$S,$B15,'(16) beruházás,felújítás'!$Q:$Q)</f>
        <v>0</v>
      </c>
      <c r="AQ15" s="59">
        <f t="shared" si="4"/>
        <v>0</v>
      </c>
      <c r="AR15" s="58"/>
      <c r="AS15" s="193">
        <v>8</v>
      </c>
      <c r="AT15" s="194" t="s">
        <v>124</v>
      </c>
      <c r="AU15" s="195">
        <v>0</v>
      </c>
      <c r="AV15" s="59">
        <f t="shared" si="5"/>
        <v>0</v>
      </c>
      <c r="AW15" s="59">
        <f t="shared" si="6"/>
        <v>0</v>
      </c>
      <c r="AX15" s="59">
        <f t="shared" si="7"/>
        <v>0</v>
      </c>
      <c r="AY15" s="59">
        <f t="shared" si="8"/>
        <v>0</v>
      </c>
      <c r="AZ15" s="59">
        <f t="shared" si="9"/>
        <v>0</v>
      </c>
      <c r="BA15" s="59">
        <f t="shared" si="10"/>
        <v>0</v>
      </c>
      <c r="BB15" s="59">
        <f t="shared" si="11"/>
        <v>0</v>
      </c>
      <c r="BC15" s="59">
        <f t="shared" si="12"/>
        <v>0</v>
      </c>
      <c r="BD15" s="59">
        <f t="shared" si="13"/>
        <v>0</v>
      </c>
      <c r="BE15" s="59">
        <f t="shared" si="14"/>
        <v>0</v>
      </c>
      <c r="BF15" s="58"/>
    </row>
    <row r="16" spans="1:58" ht="13.8" thickBot="1" x14ac:dyDescent="0.3">
      <c r="A16" s="193">
        <v>9</v>
      </c>
      <c r="B16" s="194" t="s">
        <v>131</v>
      </c>
      <c r="C16" s="195">
        <v>0</v>
      </c>
      <c r="D16" s="59">
        <f>SUMIF('(54-56) személyi+járulék'!$T:$T,B16,'(54-56) személyi+járulék'!$N:$N)</f>
        <v>0</v>
      </c>
      <c r="E16" s="59">
        <f>SUMIF('(54-56) személyi+járulék'!$T:$T,B16,'(54-56) személyi+járulék'!$Q:$Q)</f>
        <v>0</v>
      </c>
      <c r="F16" s="59">
        <f>SUMIF('(51) anyagköltség '!$P:$P,B16,'(51) anyagköltség '!$L:$L)</f>
        <v>0</v>
      </c>
      <c r="G16" s="59">
        <f>SUMIF('(52) igénybe vett szolg'!$P:$P,B16,'(52) igénybe vett szolg'!$L:$L)</f>
        <v>0</v>
      </c>
      <c r="H16" s="59">
        <f>SUMIF('(53) egyéb szolgáltatások'!$P:$P,$B16,'(52) igénybe vett szolg'!$L:$L)</f>
        <v>0</v>
      </c>
      <c r="I16" s="59">
        <f>SUMIF('(11) immat jav beszerz'!$S:$S,$B16,'(11) immat jav beszerz'!$O:$O)</f>
        <v>0</v>
      </c>
      <c r="J16" s="59">
        <f>SUMIF('(13) műszaki berendezések'!$S:$S,$B16,'(13) műszaki berendezések'!$O:$O)</f>
        <v>0</v>
      </c>
      <c r="K16" s="59">
        <f>SUMIF('(14) egyéb berendezések'!$S:$S,$B16,'(14) egyéb berendezések'!$O:$O)</f>
        <v>0</v>
      </c>
      <c r="L16" s="59">
        <f>SUMIF('(16) beruházás,felújítás'!$S:$S,$B16,'(16) beruházás,felújítás'!$O:$O)</f>
        <v>0</v>
      </c>
      <c r="M16" s="59">
        <f t="shared" si="2"/>
        <v>0</v>
      </c>
      <c r="N16" s="58"/>
      <c r="O16" s="58"/>
      <c r="P16" s="193">
        <v>9</v>
      </c>
      <c r="Q16" s="194" t="s">
        <v>131</v>
      </c>
      <c r="R16" s="195">
        <v>0</v>
      </c>
      <c r="S16" s="59">
        <f>SUMIF('(54-56) személyi+járulék'!$T:$T,Q16,'(54-56) személyi+járulék'!$O:$O)</f>
        <v>0</v>
      </c>
      <c r="T16" s="59">
        <f>SUMIF('(54-56) személyi+járulék'!$T:$T,Q16,'(54-56) személyi+járulék'!$R:$R)</f>
        <v>0</v>
      </c>
      <c r="U16" s="59">
        <f>SUMIF('(51) anyagköltség '!$P:$P,Q16,'(51) anyagköltség '!$M:$M)</f>
        <v>0</v>
      </c>
      <c r="V16" s="59">
        <f>SUMIF('(52) igénybe vett szolg'!$P:$P,Q16,'(52) igénybe vett szolg'!$M:$M)</f>
        <v>0</v>
      </c>
      <c r="W16" s="59">
        <f>SUMIF('(53) egyéb szolgáltatások'!$P:$P,$B16,'(52) igénybe vett szolg'!$M:$M)</f>
        <v>0</v>
      </c>
      <c r="X16" s="59">
        <f>SUMIF('(11) immat jav beszerz'!$S:$S,$B16,'(11) immat jav beszerz'!$P:$P)</f>
        <v>0</v>
      </c>
      <c r="Y16" s="59">
        <f>SUMIF('(13) műszaki berendezések'!$S:$S,$B16,'(13) műszaki berendezések'!$P:$P)</f>
        <v>0</v>
      </c>
      <c r="Z16" s="59">
        <f>SUMIF('(14) egyéb berendezések'!$S:$S,$B16,'(14) egyéb berendezések'!$P:$P)</f>
        <v>0</v>
      </c>
      <c r="AA16" s="59">
        <f>SUMIF('(16) beruházás,felújítás'!$S:$S,$B16,'(16) beruházás,felújítás'!$P:$P)</f>
        <v>0</v>
      </c>
      <c r="AB16" s="59">
        <f t="shared" si="3"/>
        <v>0</v>
      </c>
      <c r="AC16" s="58"/>
      <c r="AD16" s="58"/>
      <c r="AE16" s="193">
        <v>9</v>
      </c>
      <c r="AF16" s="194" t="s">
        <v>131</v>
      </c>
      <c r="AG16" s="195">
        <v>0</v>
      </c>
      <c r="AH16" s="199">
        <f>SUMIF('(54-56) személyi+járulék'!AX:AX,AF16,'(54-56) személyi+járulék'!$P:$P)</f>
        <v>0</v>
      </c>
      <c r="AI16" s="199">
        <f>SUMIF('(54-56) személyi+járulék'!$T:$T,AF16,'(54-56) személyi+járulék'!$S:$S)</f>
        <v>0</v>
      </c>
      <c r="AJ16" s="199">
        <f>SUMIF('(51) anyagköltség '!$P:$P,AF16,'(51) anyagköltség '!$N:$N)</f>
        <v>0</v>
      </c>
      <c r="AK16" s="199">
        <f>SUMIF('(52) igénybe vett szolg'!$P:$P,AF16,'(52) igénybe vett szolg'!$N:$N)</f>
        <v>0</v>
      </c>
      <c r="AL16" s="199">
        <f>SUMIF('(53) egyéb szolgáltatások'!$P:$P,$B16,'(52) igénybe vett szolg'!$N:$N)</f>
        <v>0</v>
      </c>
      <c r="AM16" s="199">
        <f>SUMIF('(11) immat jav beszerz'!$S:$S,$B16,'(11) immat jav beszerz'!$Q:$Q)</f>
        <v>0</v>
      </c>
      <c r="AN16" s="199">
        <f>SUMIF('(13) műszaki berendezések'!$S:$S,$B16,'(13) műszaki berendezések'!$Q:$Q)</f>
        <v>0</v>
      </c>
      <c r="AO16" s="199">
        <f>SUMIF('(14) egyéb berendezések'!$S:$S,$B16,'(14) egyéb berendezések'!$Q:$Q)</f>
        <v>0</v>
      </c>
      <c r="AP16" s="199">
        <f>SUMIF('(16) beruházás,felújítás'!$S:$S,$B16,'(16) beruházás,felújítás'!$Q:$Q)</f>
        <v>0</v>
      </c>
      <c r="AQ16" s="59">
        <f t="shared" si="4"/>
        <v>0</v>
      </c>
      <c r="AR16" s="58"/>
      <c r="AS16" s="193">
        <v>9</v>
      </c>
      <c r="AT16" s="194" t="s">
        <v>131</v>
      </c>
      <c r="AU16" s="195">
        <v>0</v>
      </c>
      <c r="AV16" s="59">
        <f t="shared" si="5"/>
        <v>0</v>
      </c>
      <c r="AW16" s="59">
        <f t="shared" si="6"/>
        <v>0</v>
      </c>
      <c r="AX16" s="59">
        <f t="shared" si="7"/>
        <v>0</v>
      </c>
      <c r="AY16" s="59">
        <f t="shared" si="8"/>
        <v>0</v>
      </c>
      <c r="AZ16" s="59">
        <f t="shared" si="9"/>
        <v>0</v>
      </c>
      <c r="BA16" s="59">
        <f t="shared" si="10"/>
        <v>0</v>
      </c>
      <c r="BB16" s="59">
        <f t="shared" si="11"/>
        <v>0</v>
      </c>
      <c r="BC16" s="59">
        <f t="shared" si="12"/>
        <v>0</v>
      </c>
      <c r="BD16" s="59">
        <f t="shared" si="13"/>
        <v>0</v>
      </c>
      <c r="BE16" s="59">
        <f t="shared" si="14"/>
        <v>0</v>
      </c>
      <c r="BF16" s="58"/>
    </row>
    <row r="17" spans="1:58" ht="13.8" thickBot="1" x14ac:dyDescent="0.3">
      <c r="A17" s="193">
        <v>10</v>
      </c>
      <c r="B17" s="194" t="s">
        <v>132</v>
      </c>
      <c r="C17" s="195">
        <v>0</v>
      </c>
      <c r="D17" s="59">
        <f>SUMIF('(54-56) személyi+járulék'!$T:$T,B17,'(54-56) személyi+járulék'!$N:$N)</f>
        <v>0</v>
      </c>
      <c r="E17" s="59">
        <f>SUMIF('(54-56) személyi+járulék'!$T:$T,B17,'(54-56) személyi+járulék'!$Q:$Q)</f>
        <v>0</v>
      </c>
      <c r="F17" s="59">
        <f>SUMIF('(51) anyagköltség '!$P:$P,B17,'(51) anyagköltség '!$L:$L)</f>
        <v>0</v>
      </c>
      <c r="G17" s="59">
        <f>SUMIF('(52) igénybe vett szolg'!$P:$P,B17,'(52) igénybe vett szolg'!$L:$L)</f>
        <v>0</v>
      </c>
      <c r="H17" s="59">
        <f>SUMIF('(53) egyéb szolgáltatások'!$P:$P,$B17,'(52) igénybe vett szolg'!$L:$L)</f>
        <v>0</v>
      </c>
      <c r="I17" s="59">
        <f>SUMIF('(11) immat jav beszerz'!$S:$S,$B17,'(11) immat jav beszerz'!$O:$O)</f>
        <v>0</v>
      </c>
      <c r="J17" s="59">
        <f>SUMIF('(13) műszaki berendezések'!$S:$S,$B17,'(13) műszaki berendezések'!$O:$O)</f>
        <v>0</v>
      </c>
      <c r="K17" s="59">
        <f>SUMIF('(14) egyéb berendezések'!$S:$S,$B17,'(14) egyéb berendezések'!$O:$O)</f>
        <v>0</v>
      </c>
      <c r="L17" s="59">
        <f>SUMIF('(16) beruházás,felújítás'!$S:$S,$B17,'(16) beruházás,felújítás'!$O:$O)</f>
        <v>0</v>
      </c>
      <c r="M17" s="59">
        <f t="shared" ref="M17:M18" si="15">SUM(C17:L17)</f>
        <v>0</v>
      </c>
      <c r="N17" s="58"/>
      <c r="O17" s="58"/>
      <c r="P17" s="193">
        <v>10</v>
      </c>
      <c r="Q17" s="194" t="s">
        <v>132</v>
      </c>
      <c r="R17" s="195">
        <v>0</v>
      </c>
      <c r="S17" s="59">
        <f>SUMIF('(54-56) személyi+járulék'!$T:$T,Q17,'(54-56) személyi+járulék'!$O:$O)</f>
        <v>0</v>
      </c>
      <c r="T17" s="59">
        <f>SUMIF('(54-56) személyi+járulék'!$T:$T,Q17,'(54-56) személyi+járulék'!$R:$R)</f>
        <v>0</v>
      </c>
      <c r="U17" s="59">
        <f>SUMIF('(51) anyagköltség '!$P:$P,Q17,'(51) anyagköltség '!$M:$M)</f>
        <v>0</v>
      </c>
      <c r="V17" s="59">
        <f>SUMIF('(52) igénybe vett szolg'!$P:$P,Q17,'(52) igénybe vett szolg'!$M:$M)</f>
        <v>0</v>
      </c>
      <c r="W17" s="59">
        <f>SUMIF('(53) egyéb szolgáltatások'!$P:$P,$B17,'(52) igénybe vett szolg'!$M:$M)</f>
        <v>0</v>
      </c>
      <c r="X17" s="59">
        <f>SUMIF('(11) immat jav beszerz'!$S:$S,$B17,'(11) immat jav beszerz'!$P:$P)</f>
        <v>0</v>
      </c>
      <c r="Y17" s="59">
        <f>SUMIF('(13) műszaki berendezések'!$S:$S,$B17,'(13) műszaki berendezések'!$P:$P)</f>
        <v>0</v>
      </c>
      <c r="Z17" s="59">
        <f>SUMIF('(14) egyéb berendezések'!$S:$S,$B17,'(14) egyéb berendezések'!$P:$P)</f>
        <v>0</v>
      </c>
      <c r="AA17" s="59">
        <f>SUMIF('(16) beruházás,felújítás'!$S:$S,$B17,'(16) beruházás,felújítás'!$P:$P)</f>
        <v>0</v>
      </c>
      <c r="AB17" s="59">
        <f t="shared" ref="AB17:AB18" si="16">SUM(R17:AA17)</f>
        <v>0</v>
      </c>
      <c r="AC17" s="58"/>
      <c r="AD17" s="58"/>
      <c r="AE17" s="193">
        <v>10</v>
      </c>
      <c r="AF17" s="194" t="s">
        <v>132</v>
      </c>
      <c r="AG17" s="195">
        <v>0</v>
      </c>
      <c r="AH17" s="199">
        <f>SUMIF('(54-56) személyi+járulék'!AX:AX,AF17,'(54-56) személyi+járulék'!$P:$P)</f>
        <v>0</v>
      </c>
      <c r="AI17" s="199">
        <f>SUMIF('(54-56) személyi+járulék'!$T:$T,AF17,'(54-56) személyi+járulék'!$S:$S)</f>
        <v>0</v>
      </c>
      <c r="AJ17" s="199">
        <f>SUMIF('(51) anyagköltség '!$P:$P,AF17,'(51) anyagköltség '!$N:$N)</f>
        <v>0</v>
      </c>
      <c r="AK17" s="199">
        <f>SUMIF('(52) igénybe vett szolg'!$P:$P,AF17,'(52) igénybe vett szolg'!$N:$N)</f>
        <v>0</v>
      </c>
      <c r="AL17" s="199">
        <f>SUMIF('(53) egyéb szolgáltatások'!$P:$P,$B17,'(52) igénybe vett szolg'!$N:$N)</f>
        <v>0</v>
      </c>
      <c r="AM17" s="199">
        <f>SUMIF('(11) immat jav beszerz'!$S:$S,$B17,'(11) immat jav beszerz'!$Q:$Q)</f>
        <v>0</v>
      </c>
      <c r="AN17" s="199">
        <f>SUMIF('(13) műszaki berendezések'!$S:$S,$B17,'(13) műszaki berendezések'!$Q:$Q)</f>
        <v>0</v>
      </c>
      <c r="AO17" s="199">
        <f>SUMIF('(14) egyéb berendezések'!$S:$S,$B17,'(14) egyéb berendezések'!$Q:$Q)</f>
        <v>0</v>
      </c>
      <c r="AP17" s="199">
        <f>SUMIF('(16) beruházás,felújítás'!$S:$S,$B17,'(16) beruházás,felújítás'!$Q:$Q)</f>
        <v>0</v>
      </c>
      <c r="AQ17" s="59">
        <f t="shared" ref="AQ17:AQ18" si="17">SUM(AG17:AP17)</f>
        <v>0</v>
      </c>
      <c r="AR17" s="58"/>
      <c r="AS17" s="193">
        <v>10</v>
      </c>
      <c r="AT17" s="194" t="s">
        <v>132</v>
      </c>
      <c r="AU17" s="195">
        <v>0</v>
      </c>
      <c r="AV17" s="59">
        <f t="shared" ref="AV17" si="18">+D17+S17+AH17</f>
        <v>0</v>
      </c>
      <c r="AW17" s="59">
        <f t="shared" ref="AW17:AW18" si="19">+E17+T17+AI17</f>
        <v>0</v>
      </c>
      <c r="AX17" s="59">
        <f t="shared" ref="AX17:AX18" si="20">+F17+U17+AJ17</f>
        <v>0</v>
      </c>
      <c r="AY17" s="59">
        <f t="shared" ref="AY17:AY18" si="21">+G17+V17+AK17</f>
        <v>0</v>
      </c>
      <c r="AZ17" s="59">
        <f t="shared" ref="AZ17:AZ18" si="22">+H17+W17+AL17</f>
        <v>0</v>
      </c>
      <c r="BA17" s="59">
        <f t="shared" ref="BA17:BA18" si="23">+I17+X17+AM17</f>
        <v>0</v>
      </c>
      <c r="BB17" s="59">
        <f t="shared" ref="BB17:BB18" si="24">+J17+Y17+AN17</f>
        <v>0</v>
      </c>
      <c r="BC17" s="59">
        <f t="shared" ref="BC17:BC18" si="25">+K17+Z17+AO17</f>
        <v>0</v>
      </c>
      <c r="BD17" s="59">
        <f t="shared" ref="BD17:BD18" si="26">+L17+AA17+AP17</f>
        <v>0</v>
      </c>
      <c r="BE17" s="59">
        <f t="shared" ref="BE17:BE18" si="27">SUM(AU17:BD17)</f>
        <v>0</v>
      </c>
      <c r="BF17" s="58"/>
    </row>
    <row r="18" spans="1:58" ht="13.8" thickBot="1" x14ac:dyDescent="0.3">
      <c r="A18" s="193">
        <v>11</v>
      </c>
      <c r="B18" s="194" t="s">
        <v>137</v>
      </c>
      <c r="C18" s="195">
        <v>0</v>
      </c>
      <c r="D18" s="59">
        <f>SUMIF('(54-56) személyi+járulék'!$T:$T,B18,'(54-56) személyi+járulék'!$N:$N)</f>
        <v>0</v>
      </c>
      <c r="E18" s="59">
        <f>SUMIF('(54-56) személyi+járulék'!$T:$T,B18,'(54-56) személyi+járulék'!$Q:$Q)</f>
        <v>0</v>
      </c>
      <c r="F18" s="59">
        <f>SUMIF('(51) anyagköltség '!$P:$P,B18,'(51) anyagköltség '!$L:$L)</f>
        <v>0</v>
      </c>
      <c r="G18" s="59">
        <f>SUMIF('(52) igénybe vett szolg'!$P:$P,B18,'(52) igénybe vett szolg'!$L:$L)</f>
        <v>0</v>
      </c>
      <c r="H18" s="59">
        <f>SUMIF('(53) egyéb szolgáltatások'!$P:$P,$B18,'(52) igénybe vett szolg'!$L:$L)</f>
        <v>0</v>
      </c>
      <c r="I18" s="59">
        <f>SUMIF('(11) immat jav beszerz'!$S:$S,$B18,'(11) immat jav beszerz'!$O:$O)</f>
        <v>0</v>
      </c>
      <c r="J18" s="59">
        <f>SUMIF('(13) műszaki berendezések'!$S:$S,$B18,'(13) műszaki berendezések'!$O:$O)</f>
        <v>0</v>
      </c>
      <c r="K18" s="59">
        <f>SUMIF('(14) egyéb berendezések'!$S:$S,$B18,'(14) egyéb berendezések'!$O:$O)</f>
        <v>0</v>
      </c>
      <c r="L18" s="59">
        <f>SUMIF('(16) beruházás,felújítás'!$S:$S,$B18,'(16) beruházás,felújítás'!$O:$O)</f>
        <v>0</v>
      </c>
      <c r="M18" s="59">
        <f t="shared" si="15"/>
        <v>0</v>
      </c>
      <c r="N18" s="58"/>
      <c r="O18" s="58"/>
      <c r="P18" s="193">
        <v>11</v>
      </c>
      <c r="Q18" s="194" t="s">
        <v>137</v>
      </c>
      <c r="R18" s="195">
        <v>0</v>
      </c>
      <c r="S18" s="59">
        <f>SUMIF('(54-56) személyi+járulék'!$T:$T,Q18,'(54-56) személyi+járulék'!$O:$O)</f>
        <v>0</v>
      </c>
      <c r="T18" s="59">
        <f>SUMIF('(54-56) személyi+járulék'!$T:$T,Q18,'(54-56) személyi+járulék'!$R:$R)</f>
        <v>0</v>
      </c>
      <c r="U18" s="59">
        <f>SUMIF('(51) anyagköltség '!$P:$P,Q18,'(51) anyagköltség '!$M:$M)</f>
        <v>0</v>
      </c>
      <c r="V18" s="59">
        <f>SUMIF('(52) igénybe vett szolg'!$P:$P,Q18,'(52) igénybe vett szolg'!$M:$M)</f>
        <v>0</v>
      </c>
      <c r="W18" s="59">
        <f>SUMIF('(53) egyéb szolgáltatások'!$P:$P,$B18,'(52) igénybe vett szolg'!$M:$M)</f>
        <v>0</v>
      </c>
      <c r="X18" s="59">
        <f>SUMIF('(11) immat jav beszerz'!$S:$S,$B18,'(11) immat jav beszerz'!$P:$P)</f>
        <v>0</v>
      </c>
      <c r="Y18" s="59">
        <f>SUMIF('(13) műszaki berendezések'!$S:$S,$B18,'(13) műszaki berendezések'!$P:$P)</f>
        <v>0</v>
      </c>
      <c r="Z18" s="59">
        <f>SUMIF('(14) egyéb berendezések'!$S:$S,$B18,'(14) egyéb berendezések'!$P:$P)</f>
        <v>0</v>
      </c>
      <c r="AA18" s="59">
        <f>SUMIF('(16) beruházás,felújítás'!$S:$S,$B18,'(16) beruházás,felújítás'!$P:$P)</f>
        <v>0</v>
      </c>
      <c r="AB18" s="59">
        <f t="shared" si="16"/>
        <v>0</v>
      </c>
      <c r="AC18" s="58"/>
      <c r="AD18" s="58"/>
      <c r="AE18" s="193">
        <v>11</v>
      </c>
      <c r="AF18" s="194" t="s">
        <v>137</v>
      </c>
      <c r="AG18" s="195">
        <v>0</v>
      </c>
      <c r="AH18" s="199">
        <f>SUMIF('(54-56) személyi+járulék'!AX:AX,AF18,'(54-56) személyi+járulék'!$P:$P)</f>
        <v>0</v>
      </c>
      <c r="AI18" s="199">
        <f>SUMIF('(54-56) személyi+járulék'!$T:$T,AF18,'(54-56) személyi+járulék'!$S:$S)</f>
        <v>0</v>
      </c>
      <c r="AJ18" s="199">
        <f>SUMIF('(51) anyagköltség '!$P:$P,AF18,'(51) anyagköltség '!$N:$N)</f>
        <v>0</v>
      </c>
      <c r="AK18" s="199">
        <f>SUMIF('(52) igénybe vett szolg'!$P:$P,AF18,'(52) igénybe vett szolg'!$N:$N)</f>
        <v>0</v>
      </c>
      <c r="AL18" s="199">
        <f>SUMIF('(53) egyéb szolgáltatások'!$P:$P,$B18,'(52) igénybe vett szolg'!$N:$N)</f>
        <v>0</v>
      </c>
      <c r="AM18" s="199">
        <f>SUMIF('(11) immat jav beszerz'!$S:$S,$B18,'(11) immat jav beszerz'!$Q:$Q)</f>
        <v>0</v>
      </c>
      <c r="AN18" s="199">
        <f>SUMIF('(13) műszaki berendezések'!$S:$S,$B18,'(13) műszaki berendezések'!$Q:$Q)</f>
        <v>0</v>
      </c>
      <c r="AO18" s="199">
        <f>SUMIF('(14) egyéb berendezések'!$S:$S,$B18,'(14) egyéb berendezések'!$Q:$Q)</f>
        <v>0</v>
      </c>
      <c r="AP18" s="199">
        <f>SUMIF('(16) beruházás,felújítás'!$S:$S,$B18,'(16) beruházás,felújítás'!$Q:$Q)</f>
        <v>0</v>
      </c>
      <c r="AQ18" s="59">
        <f t="shared" si="17"/>
        <v>0</v>
      </c>
      <c r="AR18" s="58"/>
      <c r="AS18" s="193">
        <v>11</v>
      </c>
      <c r="AT18" s="194" t="s">
        <v>137</v>
      </c>
      <c r="AU18" s="195">
        <v>0</v>
      </c>
      <c r="AV18" s="59">
        <f>+D18+S18+AH18</f>
        <v>0</v>
      </c>
      <c r="AW18" s="59">
        <f t="shared" si="19"/>
        <v>0</v>
      </c>
      <c r="AX18" s="59">
        <f t="shared" si="20"/>
        <v>0</v>
      </c>
      <c r="AY18" s="59">
        <f t="shared" si="21"/>
        <v>0</v>
      </c>
      <c r="AZ18" s="59">
        <f t="shared" si="22"/>
        <v>0</v>
      </c>
      <c r="BA18" s="59">
        <f t="shared" si="23"/>
        <v>0</v>
      </c>
      <c r="BB18" s="59">
        <f t="shared" si="24"/>
        <v>0</v>
      </c>
      <c r="BC18" s="59">
        <f t="shared" si="25"/>
        <v>0</v>
      </c>
      <c r="BD18" s="59">
        <f t="shared" si="26"/>
        <v>0</v>
      </c>
      <c r="BE18" s="59">
        <f t="shared" si="27"/>
        <v>0</v>
      </c>
      <c r="BF18" s="58"/>
    </row>
    <row r="19" spans="1:58" ht="13.8" thickBot="1" x14ac:dyDescent="0.3">
      <c r="A19" s="193">
        <v>12</v>
      </c>
      <c r="B19" s="194" t="s">
        <v>138</v>
      </c>
      <c r="C19" s="195">
        <v>0</v>
      </c>
      <c r="D19" s="59">
        <f>SUMIF('(54-56) személyi+járulék'!$T:$T,B19,'(54-56) személyi+járulék'!$N:$N)</f>
        <v>0</v>
      </c>
      <c r="E19" s="59">
        <f>SUMIF('(54-56) személyi+járulék'!$T:$T,B19,'(54-56) személyi+járulék'!$Q:$Q)</f>
        <v>0</v>
      </c>
      <c r="F19" s="59">
        <f>SUMIF('(51) anyagköltség '!$P:$P,B19,'(51) anyagköltség '!$L:$L)</f>
        <v>0</v>
      </c>
      <c r="G19" s="59">
        <f>SUMIF('(52) igénybe vett szolg'!$P:$P,B19,'(52) igénybe vett szolg'!$L:$L)</f>
        <v>0</v>
      </c>
      <c r="H19" s="59">
        <f>SUMIF('(53) egyéb szolgáltatások'!$P:$P,$B19,'(52) igénybe vett szolg'!$L:$L)</f>
        <v>0</v>
      </c>
      <c r="I19" s="59">
        <f>SUMIF('(11) immat jav beszerz'!$S:$S,$B19,'(11) immat jav beszerz'!$O:$O)</f>
        <v>0</v>
      </c>
      <c r="J19" s="59">
        <f>SUMIF('(13) műszaki berendezések'!$S:$S,$B19,'(13) műszaki berendezések'!$O:$O)</f>
        <v>0</v>
      </c>
      <c r="K19" s="59">
        <f>SUMIF('(14) egyéb berendezések'!$S:$S,$B19,'(14) egyéb berendezések'!$O:$O)</f>
        <v>0</v>
      </c>
      <c r="L19" s="59">
        <f>SUMIF('(16) beruházás,felújítás'!$S:$S,$B19,'(16) beruházás,felújítás'!$O:$O)</f>
        <v>0</v>
      </c>
      <c r="M19" s="59">
        <f t="shared" ref="M19:M21" si="28">SUM(C19:L19)</f>
        <v>0</v>
      </c>
      <c r="N19" s="58"/>
      <c r="O19" s="58"/>
      <c r="P19" s="193">
        <v>12</v>
      </c>
      <c r="Q19" s="194" t="s">
        <v>138</v>
      </c>
      <c r="R19" s="195">
        <v>0</v>
      </c>
      <c r="S19" s="59">
        <f>SUMIF('(54-56) személyi+járulék'!$T:$T,Q19,'(54-56) személyi+járulék'!$O:$O)</f>
        <v>0</v>
      </c>
      <c r="T19" s="59">
        <f>SUMIF('(54-56) személyi+járulék'!$T:$T,Q19,'(54-56) személyi+járulék'!$R:$R)</f>
        <v>0</v>
      </c>
      <c r="U19" s="59">
        <f>SUMIF('(51) anyagköltség '!$P:$P,Q19,'(51) anyagköltség '!$M:$M)</f>
        <v>0</v>
      </c>
      <c r="V19" s="59">
        <f>SUMIF('(52) igénybe vett szolg'!$P:$P,Q19,'(52) igénybe vett szolg'!$M:$M)</f>
        <v>0</v>
      </c>
      <c r="W19" s="59">
        <f>SUMIF('(53) egyéb szolgáltatások'!$P:$P,$B19,'(52) igénybe vett szolg'!$M:$M)</f>
        <v>0</v>
      </c>
      <c r="X19" s="59">
        <f>SUMIF('(11) immat jav beszerz'!$S:$S,$B19,'(11) immat jav beszerz'!$P:$P)</f>
        <v>0</v>
      </c>
      <c r="Y19" s="59">
        <f>SUMIF('(13) műszaki berendezések'!$S:$S,$B19,'(13) műszaki berendezések'!$P:$P)</f>
        <v>0</v>
      </c>
      <c r="Z19" s="59">
        <f>SUMIF('(14) egyéb berendezések'!$S:$S,$B19,'(14) egyéb berendezések'!$P:$P)</f>
        <v>0</v>
      </c>
      <c r="AA19" s="59">
        <f>SUMIF('(16) beruházás,felújítás'!$S:$S,$B19,'(16) beruházás,felújítás'!$P:$P)</f>
        <v>0</v>
      </c>
      <c r="AB19" s="59">
        <f t="shared" ref="AB19:AB21" si="29">SUM(R19:AA19)</f>
        <v>0</v>
      </c>
      <c r="AC19" s="58"/>
      <c r="AD19" s="58"/>
      <c r="AE19" s="193">
        <v>12</v>
      </c>
      <c r="AF19" s="194" t="s">
        <v>138</v>
      </c>
      <c r="AG19" s="195">
        <v>0</v>
      </c>
      <c r="AH19" s="199">
        <f>SUMIF('(54-56) személyi+járulék'!AX:AX,AF19,'(54-56) személyi+járulék'!$P:$P)</f>
        <v>0</v>
      </c>
      <c r="AI19" s="199">
        <f>SUMIF('(54-56) személyi+járulék'!$T:$T,AF19,'(54-56) személyi+járulék'!$S:$S)</f>
        <v>0</v>
      </c>
      <c r="AJ19" s="199">
        <f>SUMIF('(51) anyagköltség '!$P:$P,AF19,'(51) anyagköltség '!$N:$N)</f>
        <v>0</v>
      </c>
      <c r="AK19" s="199">
        <f>SUMIF('(52) igénybe vett szolg'!$P:$P,AF19,'(52) igénybe vett szolg'!$N:$N)</f>
        <v>0</v>
      </c>
      <c r="AL19" s="199">
        <f>SUMIF('(53) egyéb szolgáltatások'!$P:$P,$B19,'(52) igénybe vett szolg'!$N:$N)</f>
        <v>0</v>
      </c>
      <c r="AM19" s="199">
        <f>SUMIF('(11) immat jav beszerz'!$S:$S,$B19,'(11) immat jav beszerz'!$Q:$Q)</f>
        <v>0</v>
      </c>
      <c r="AN19" s="199">
        <f>SUMIF('(13) műszaki berendezések'!$S:$S,$B19,'(13) műszaki berendezések'!$Q:$Q)</f>
        <v>0</v>
      </c>
      <c r="AO19" s="199">
        <f>SUMIF('(14) egyéb berendezések'!$S:$S,$B19,'(14) egyéb berendezések'!$Q:$Q)</f>
        <v>0</v>
      </c>
      <c r="AP19" s="199">
        <f>SUMIF('(16) beruházás,felújítás'!$S:$S,$B19,'(16) beruházás,felújítás'!$Q:$Q)</f>
        <v>0</v>
      </c>
      <c r="AQ19" s="59">
        <f t="shared" ref="AQ19:AQ21" si="30">SUM(AG19:AP19)</f>
        <v>0</v>
      </c>
      <c r="AR19" s="58"/>
      <c r="AS19" s="193">
        <v>12</v>
      </c>
      <c r="AT19" s="194" t="s">
        <v>138</v>
      </c>
      <c r="AU19" s="195">
        <v>0</v>
      </c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8"/>
    </row>
    <row r="20" spans="1:58" ht="13.8" thickBot="1" x14ac:dyDescent="0.3">
      <c r="A20" s="193">
        <v>13</v>
      </c>
      <c r="B20" s="194" t="s">
        <v>56</v>
      </c>
      <c r="C20" s="195">
        <v>0</v>
      </c>
      <c r="D20" s="59">
        <f>SUMIF('(54-56) személyi+járulék'!$T:$T,B20,'(54-56) személyi+járulék'!$N:$N)</f>
        <v>0</v>
      </c>
      <c r="E20" s="59">
        <f>SUMIF('(54-56) személyi+járulék'!$T:$T,B20,'(54-56) személyi+járulék'!$Q:$Q)</f>
        <v>0</v>
      </c>
      <c r="F20" s="59">
        <f>SUMIF('(51) anyagköltség '!$P:$P,B20,'(51) anyagköltség '!$L:$L)</f>
        <v>0</v>
      </c>
      <c r="G20" s="59">
        <f>SUMIF('(52) igénybe vett szolg'!$P:$P,B20,'(52) igénybe vett szolg'!$L:$L)</f>
        <v>0</v>
      </c>
      <c r="H20" s="59">
        <f>SUMIF('(53) egyéb szolgáltatások'!$P:$P,$B20,'(52) igénybe vett szolg'!$L:$L)</f>
        <v>0</v>
      </c>
      <c r="I20" s="59">
        <f>SUMIF('(11) immat jav beszerz'!$S:$S,$B20,'(11) immat jav beszerz'!$O:$O)</f>
        <v>0</v>
      </c>
      <c r="J20" s="59">
        <f>SUMIF('(13) műszaki berendezések'!$S:$S,$B20,'(13) műszaki berendezések'!$O:$O)</f>
        <v>0</v>
      </c>
      <c r="K20" s="59">
        <f>SUMIF('(14) egyéb berendezések'!$S:$S,$B20,'(14) egyéb berendezések'!$O:$O)</f>
        <v>0</v>
      </c>
      <c r="L20" s="59">
        <f>SUMIF('(16) beruházás,felújítás'!$S:$S,$B20,'(16) beruházás,felújítás'!$O:$O)</f>
        <v>0</v>
      </c>
      <c r="M20" s="59">
        <f t="shared" si="28"/>
        <v>0</v>
      </c>
      <c r="N20" s="58"/>
      <c r="O20" s="58"/>
      <c r="P20" s="193">
        <v>13</v>
      </c>
      <c r="Q20" s="194" t="s">
        <v>56</v>
      </c>
      <c r="R20" s="195">
        <v>0</v>
      </c>
      <c r="S20" s="59">
        <f>SUMIF('(54-56) személyi+járulék'!$T:$T,Q20,'(54-56) személyi+járulék'!$O:$O)</f>
        <v>0</v>
      </c>
      <c r="T20" s="59">
        <f>SUMIF('(54-56) személyi+járulék'!$T:$T,Q20,'(54-56) személyi+járulék'!$R:$R)</f>
        <v>0</v>
      </c>
      <c r="U20" s="59">
        <f>SUMIF('(51) anyagköltség '!$P:$P,Q20,'(51) anyagköltség '!$M:$M)</f>
        <v>0</v>
      </c>
      <c r="V20" s="59">
        <f>SUMIF('(52) igénybe vett szolg'!$P:$P,Q20,'(52) igénybe vett szolg'!$M:$M)</f>
        <v>0</v>
      </c>
      <c r="W20" s="59">
        <f>SUMIF('(53) egyéb szolgáltatások'!$P:$P,$B20,'(52) igénybe vett szolg'!$M:$M)</f>
        <v>0</v>
      </c>
      <c r="X20" s="59">
        <f>SUMIF('(11) immat jav beszerz'!$S:$S,$B20,'(11) immat jav beszerz'!$P:$P)</f>
        <v>0</v>
      </c>
      <c r="Y20" s="59">
        <f>SUMIF('(13) műszaki berendezések'!$S:$S,$B20,'(13) műszaki berendezések'!$P:$P)</f>
        <v>0</v>
      </c>
      <c r="Z20" s="59">
        <f>SUMIF('(14) egyéb berendezések'!$S:$S,$B20,'(14) egyéb berendezések'!$P:$P)</f>
        <v>0</v>
      </c>
      <c r="AA20" s="59">
        <f>SUMIF('(16) beruházás,felújítás'!$S:$S,$B20,'(16) beruházás,felújítás'!$P:$P)</f>
        <v>0</v>
      </c>
      <c r="AB20" s="59">
        <f t="shared" si="29"/>
        <v>0</v>
      </c>
      <c r="AC20" s="58"/>
      <c r="AD20" s="58"/>
      <c r="AE20" s="193">
        <v>13</v>
      </c>
      <c r="AF20" s="194" t="s">
        <v>56</v>
      </c>
      <c r="AG20" s="195">
        <v>0</v>
      </c>
      <c r="AH20" s="199">
        <f>SUMIF('(54-56) személyi+járulék'!AX:AX,AF20,'(54-56) személyi+járulék'!$P:$P)</f>
        <v>0</v>
      </c>
      <c r="AI20" s="199">
        <f>SUMIF('(54-56) személyi+járulék'!$T:$T,AF20,'(54-56) személyi+járulék'!$S:$S)</f>
        <v>0</v>
      </c>
      <c r="AJ20" s="199">
        <f>SUMIF('(51) anyagköltség '!$P:$P,AF20,'(51) anyagköltség '!$N:$N)</f>
        <v>0</v>
      </c>
      <c r="AK20" s="199">
        <f>SUMIF('(52) igénybe vett szolg'!$P:$P,AF20,'(52) igénybe vett szolg'!$N:$N)</f>
        <v>0</v>
      </c>
      <c r="AL20" s="199">
        <f>SUMIF('(53) egyéb szolgáltatások'!$P:$P,$B20,'(52) igénybe vett szolg'!$N:$N)</f>
        <v>0</v>
      </c>
      <c r="AM20" s="199">
        <f>SUMIF('(11) immat jav beszerz'!$S:$S,$B20,'(11) immat jav beszerz'!$Q:$Q)</f>
        <v>0</v>
      </c>
      <c r="AN20" s="199">
        <f>SUMIF('(13) műszaki berendezések'!$S:$S,$B20,'(13) műszaki berendezések'!$Q:$Q)</f>
        <v>0</v>
      </c>
      <c r="AO20" s="199">
        <f>SUMIF('(14) egyéb berendezések'!$S:$S,$B20,'(14) egyéb berendezések'!$Q:$Q)</f>
        <v>0</v>
      </c>
      <c r="AP20" s="199">
        <f>SUMIF('(16) beruházás,felújítás'!$S:$S,$B20,'(16) beruházás,felújítás'!$Q:$Q)</f>
        <v>0</v>
      </c>
      <c r="AQ20" s="59">
        <f t="shared" si="30"/>
        <v>0</v>
      </c>
      <c r="AR20" s="58"/>
      <c r="AS20" s="193">
        <v>13</v>
      </c>
      <c r="AT20" s="194" t="s">
        <v>138</v>
      </c>
      <c r="AU20" s="195">
        <v>0</v>
      </c>
      <c r="AV20" s="59">
        <f t="shared" si="5"/>
        <v>0</v>
      </c>
      <c r="AW20" s="59">
        <f t="shared" si="6"/>
        <v>0</v>
      </c>
      <c r="AX20" s="59">
        <f t="shared" si="7"/>
        <v>0</v>
      </c>
      <c r="AY20" s="59">
        <f t="shared" si="8"/>
        <v>0</v>
      </c>
      <c r="AZ20" s="59">
        <f t="shared" si="9"/>
        <v>0</v>
      </c>
      <c r="BA20" s="59">
        <f t="shared" si="10"/>
        <v>0</v>
      </c>
      <c r="BB20" s="59">
        <f t="shared" si="11"/>
        <v>0</v>
      </c>
      <c r="BC20" s="59">
        <f t="shared" si="12"/>
        <v>0</v>
      </c>
      <c r="BD20" s="59">
        <f t="shared" si="13"/>
        <v>0</v>
      </c>
      <c r="BE20" s="59">
        <f t="shared" si="14"/>
        <v>0</v>
      </c>
      <c r="BF20" s="58"/>
    </row>
    <row r="21" spans="1:58" ht="12.75" customHeight="1" thickBot="1" x14ac:dyDescent="0.3">
      <c r="A21" s="193">
        <v>14</v>
      </c>
      <c r="B21" s="194" t="s">
        <v>63</v>
      </c>
      <c r="C21" s="195">
        <v>0</v>
      </c>
      <c r="D21" s="59">
        <f>SUMIF('(54-56) személyi+járulék'!$T:$T,B21,'(54-56) személyi+járulék'!$N:$N)</f>
        <v>0</v>
      </c>
      <c r="E21" s="59">
        <f>SUMIF('(54-56) személyi+járulék'!$T:$T,B21,'(54-56) személyi+járulék'!$Q:$Q)</f>
        <v>0</v>
      </c>
      <c r="F21" s="59">
        <f>SUMIF('(51) anyagköltség '!$P:$P,B21,'(51) anyagköltség '!$L:$L)</f>
        <v>0</v>
      </c>
      <c r="G21" s="59">
        <f>SUMIF('(52) igénybe vett szolg'!$P:$P,B21,'(52) igénybe vett szolg'!$L:$L)</f>
        <v>0</v>
      </c>
      <c r="H21" s="59">
        <f>SUMIF('(53) egyéb szolgáltatások'!$P:$P,$B21,'(52) igénybe vett szolg'!$L:$L)</f>
        <v>0</v>
      </c>
      <c r="I21" s="59">
        <f>SUMIF('(11) immat jav beszerz'!$S:$S,$B21,'(11) immat jav beszerz'!$O:$O)</f>
        <v>0</v>
      </c>
      <c r="J21" s="59">
        <f>SUMIF('(13) műszaki berendezések'!$S:$S,$B21,'(13) műszaki berendezések'!$O:$O)</f>
        <v>0</v>
      </c>
      <c r="K21" s="59">
        <f>SUMIF('(14) egyéb berendezések'!$S:$S,$B21,'(14) egyéb berendezések'!$O:$O)</f>
        <v>0</v>
      </c>
      <c r="L21" s="59">
        <f>SUMIF('(16) beruházás,felújítás'!$S:$S,$B21,'(16) beruházás,felújítás'!$O:$O)</f>
        <v>0</v>
      </c>
      <c r="M21" s="59">
        <f t="shared" si="28"/>
        <v>0</v>
      </c>
      <c r="N21" s="58"/>
      <c r="O21" s="58"/>
      <c r="P21" s="193">
        <v>14</v>
      </c>
      <c r="Q21" s="194" t="s">
        <v>63</v>
      </c>
      <c r="R21" s="195">
        <v>0</v>
      </c>
      <c r="S21" s="59">
        <f>SUMIF('(54-56) személyi+járulék'!$T:$T,Q21,'(54-56) személyi+járulék'!$O:$O)</f>
        <v>0</v>
      </c>
      <c r="T21" s="59">
        <f>SUMIF('(54-56) személyi+járulék'!$T:$T,Q21,'(54-56) személyi+járulék'!$R:$R)</f>
        <v>0</v>
      </c>
      <c r="U21" s="59">
        <f>SUMIF('(51) anyagköltség '!$P:$P,Q21,'(51) anyagköltség '!$M:$M)</f>
        <v>0</v>
      </c>
      <c r="V21" s="59">
        <f>SUMIF('(52) igénybe vett szolg'!$P:$P,Q21,'(52) igénybe vett szolg'!$M:$M)</f>
        <v>0</v>
      </c>
      <c r="W21" s="59">
        <f>SUMIF('(53) egyéb szolgáltatások'!$P:$P,$B21,'(52) igénybe vett szolg'!$M:$M)</f>
        <v>0</v>
      </c>
      <c r="X21" s="59">
        <f>SUMIF('(11) immat jav beszerz'!$S:$S,$B21,'(11) immat jav beszerz'!$P:$P)</f>
        <v>0</v>
      </c>
      <c r="Y21" s="59">
        <f>SUMIF('(13) műszaki berendezések'!$S:$S,$B21,'(13) műszaki berendezések'!$P:$P)</f>
        <v>0</v>
      </c>
      <c r="Z21" s="59">
        <f>SUMIF('(14) egyéb berendezések'!$S:$S,$B21,'(14) egyéb berendezések'!$P:$P)</f>
        <v>0</v>
      </c>
      <c r="AA21" s="59">
        <f>SUMIF('(16) beruházás,felújítás'!$S:$S,$B21,'(16) beruházás,felújítás'!$P:$P)</f>
        <v>0</v>
      </c>
      <c r="AB21" s="59">
        <f t="shared" si="29"/>
        <v>0</v>
      </c>
      <c r="AC21" s="58"/>
      <c r="AD21" s="58"/>
      <c r="AE21" s="193">
        <v>14</v>
      </c>
      <c r="AF21" s="194" t="s">
        <v>63</v>
      </c>
      <c r="AG21" s="195">
        <v>0</v>
      </c>
      <c r="AH21" s="199">
        <f>SUMIF('(54-56) személyi+járulék'!AX:AX,AF21,'(54-56) személyi+járulék'!$P:$P)</f>
        <v>0</v>
      </c>
      <c r="AI21" s="199">
        <f>SUMIF('(54-56) személyi+járulék'!$T:$T,AF21,'(54-56) személyi+járulék'!$S:$S)</f>
        <v>0</v>
      </c>
      <c r="AJ21" s="199">
        <f>SUMIF('(51) anyagköltség '!$P:$P,AF21,'(51) anyagköltség '!$N:$N)</f>
        <v>0</v>
      </c>
      <c r="AK21" s="199">
        <f>SUMIF('(52) igénybe vett szolg'!$P:$P,AF21,'(52) igénybe vett szolg'!$N:$N)</f>
        <v>0</v>
      </c>
      <c r="AL21" s="199">
        <f>SUMIF('(53) egyéb szolgáltatások'!$P:$P,$B21,'(52) igénybe vett szolg'!$N:$N)</f>
        <v>0</v>
      </c>
      <c r="AM21" s="199">
        <f>SUMIF('(11) immat jav beszerz'!$S:$S,$B21,'(11) immat jav beszerz'!$Q:$Q)</f>
        <v>0</v>
      </c>
      <c r="AN21" s="199">
        <f>SUMIF('(13) műszaki berendezések'!$S:$S,$B21,'(13) műszaki berendezések'!$Q:$Q)</f>
        <v>0</v>
      </c>
      <c r="AO21" s="199">
        <f>SUMIF('(14) egyéb berendezések'!$S:$S,$B21,'(14) egyéb berendezések'!$Q:$Q)</f>
        <v>0</v>
      </c>
      <c r="AP21" s="199">
        <f>SUMIF('(16) beruházás,felújítás'!$S:$S,$B21,'(16) beruházás,felújítás'!$Q:$Q)</f>
        <v>0</v>
      </c>
      <c r="AQ21" s="59">
        <f t="shared" si="30"/>
        <v>0</v>
      </c>
      <c r="AR21" s="58"/>
      <c r="AS21" s="193">
        <v>14</v>
      </c>
      <c r="AT21" s="194" t="s">
        <v>63</v>
      </c>
      <c r="AU21" s="195">
        <v>0</v>
      </c>
      <c r="AV21" s="59">
        <f t="shared" si="5"/>
        <v>0</v>
      </c>
      <c r="AW21" s="59">
        <f t="shared" si="6"/>
        <v>0</v>
      </c>
      <c r="AX21" s="59">
        <f t="shared" si="7"/>
        <v>0</v>
      </c>
      <c r="AY21" s="59">
        <f t="shared" si="8"/>
        <v>0</v>
      </c>
      <c r="AZ21" s="59">
        <f t="shared" si="9"/>
        <v>0</v>
      </c>
      <c r="BA21" s="59">
        <f t="shared" si="10"/>
        <v>0</v>
      </c>
      <c r="BB21" s="59">
        <f t="shared" si="11"/>
        <v>0</v>
      </c>
      <c r="BC21" s="59">
        <f t="shared" si="12"/>
        <v>0</v>
      </c>
      <c r="BD21" s="59">
        <f t="shared" si="13"/>
        <v>0</v>
      </c>
      <c r="BE21" s="59">
        <f t="shared" si="14"/>
        <v>0</v>
      </c>
      <c r="BF21" s="58"/>
    </row>
    <row r="22" spans="1:58" ht="10.8" thickBot="1" x14ac:dyDescent="0.25">
      <c r="A22" s="188"/>
      <c r="B22" s="189"/>
      <c r="C22" s="189"/>
      <c r="D22" s="190"/>
      <c r="E22" s="190"/>
      <c r="F22" s="190"/>
      <c r="G22" s="190"/>
      <c r="H22" s="190"/>
      <c r="I22" s="190"/>
      <c r="J22" s="190"/>
      <c r="K22" s="190"/>
      <c r="L22" s="190"/>
      <c r="M22" s="192"/>
      <c r="N22" s="58"/>
      <c r="O22" s="58"/>
      <c r="P22" s="188"/>
      <c r="Q22" s="189"/>
      <c r="R22" s="189"/>
      <c r="S22" s="190"/>
      <c r="T22" s="190"/>
      <c r="U22" s="190"/>
      <c r="V22" s="190"/>
      <c r="W22" s="190"/>
      <c r="X22" s="190"/>
      <c r="Y22" s="190"/>
      <c r="Z22" s="190"/>
      <c r="AA22" s="190"/>
      <c r="AB22" s="192"/>
      <c r="AC22" s="58"/>
      <c r="AE22" s="188"/>
      <c r="AF22" s="189"/>
      <c r="AG22" s="189"/>
      <c r="AH22" s="190"/>
      <c r="AI22" s="190"/>
      <c r="AJ22" s="190"/>
      <c r="AK22" s="190"/>
      <c r="AL22" s="190"/>
      <c r="AM22" s="190"/>
      <c r="AN22" s="190"/>
      <c r="AO22" s="190"/>
      <c r="AP22" s="190"/>
      <c r="AQ22" s="192"/>
      <c r="AS22" s="188"/>
      <c r="AT22" s="189"/>
      <c r="AU22" s="189"/>
      <c r="AV22" s="190"/>
      <c r="AW22" s="190"/>
      <c r="AX22" s="190"/>
      <c r="AY22" s="190"/>
      <c r="AZ22" s="190"/>
      <c r="BA22" s="190"/>
      <c r="BB22" s="190"/>
      <c r="BC22" s="190"/>
      <c r="BD22" s="190"/>
      <c r="BE22" s="192"/>
      <c r="BF22" s="58"/>
    </row>
    <row r="23" spans="1:58" ht="24.75" customHeight="1" thickBot="1" x14ac:dyDescent="0.3">
      <c r="A23" s="372" t="s">
        <v>16</v>
      </c>
      <c r="B23" s="373"/>
      <c r="C23" s="374"/>
      <c r="D23" s="155">
        <f t="shared" ref="D23:M23" si="31">SUM(D8:D21)</f>
        <v>18266359.200000003</v>
      </c>
      <c r="E23" s="155">
        <f t="shared" si="31"/>
        <v>2275217.0064000003</v>
      </c>
      <c r="F23" s="155">
        <f t="shared" si="31"/>
        <v>0</v>
      </c>
      <c r="G23" s="155">
        <f t="shared" si="31"/>
        <v>3810000</v>
      </c>
      <c r="H23" s="155">
        <f t="shared" si="31"/>
        <v>0</v>
      </c>
      <c r="I23" s="155">
        <f t="shared" si="31"/>
        <v>0</v>
      </c>
      <c r="J23" s="155">
        <f t="shared" si="31"/>
        <v>0</v>
      </c>
      <c r="K23" s="155">
        <f t="shared" si="31"/>
        <v>0</v>
      </c>
      <c r="L23" s="155">
        <f t="shared" si="31"/>
        <v>0</v>
      </c>
      <c r="M23" s="155">
        <f t="shared" si="31"/>
        <v>24351576.206400003</v>
      </c>
      <c r="N23" s="58"/>
      <c r="O23" s="58"/>
      <c r="P23" s="372" t="s">
        <v>16</v>
      </c>
      <c r="Q23" s="373"/>
      <c r="R23" s="374"/>
      <c r="S23" s="155">
        <f t="shared" ref="S23:AB23" si="32">SUM(S8:S21)</f>
        <v>0</v>
      </c>
      <c r="T23" s="155">
        <f t="shared" si="32"/>
        <v>0</v>
      </c>
      <c r="U23" s="155">
        <f t="shared" si="32"/>
        <v>0</v>
      </c>
      <c r="V23" s="155">
        <f t="shared" si="32"/>
        <v>0</v>
      </c>
      <c r="W23" s="155">
        <f t="shared" si="32"/>
        <v>0</v>
      </c>
      <c r="X23" s="155">
        <f t="shared" si="32"/>
        <v>0</v>
      </c>
      <c r="Y23" s="155">
        <f t="shared" si="32"/>
        <v>0</v>
      </c>
      <c r="Z23" s="155">
        <f t="shared" si="32"/>
        <v>0</v>
      </c>
      <c r="AA23" s="155">
        <f t="shared" si="32"/>
        <v>0</v>
      </c>
      <c r="AB23" s="155">
        <f t="shared" si="32"/>
        <v>0</v>
      </c>
      <c r="AC23" s="58"/>
      <c r="AD23" s="58"/>
      <c r="AE23" s="372" t="s">
        <v>16</v>
      </c>
      <c r="AF23" s="373"/>
      <c r="AG23" s="374"/>
      <c r="AH23" s="155">
        <f t="shared" ref="AH23:AQ23" si="33">SUM(AH8:AH21)</f>
        <v>0</v>
      </c>
      <c r="AI23" s="155">
        <f t="shared" si="33"/>
        <v>0</v>
      </c>
      <c r="AJ23" s="155">
        <f t="shared" si="33"/>
        <v>0</v>
      </c>
      <c r="AK23" s="155">
        <f t="shared" si="33"/>
        <v>0</v>
      </c>
      <c r="AL23" s="155">
        <f t="shared" si="33"/>
        <v>0</v>
      </c>
      <c r="AM23" s="155">
        <f t="shared" si="33"/>
        <v>0</v>
      </c>
      <c r="AN23" s="155">
        <f t="shared" si="33"/>
        <v>0</v>
      </c>
      <c r="AO23" s="155">
        <f t="shared" si="33"/>
        <v>0</v>
      </c>
      <c r="AP23" s="155">
        <f t="shared" si="33"/>
        <v>0</v>
      </c>
      <c r="AQ23" s="155">
        <f t="shared" si="33"/>
        <v>0</v>
      </c>
      <c r="AR23" s="58"/>
      <c r="AS23" s="372" t="s">
        <v>16</v>
      </c>
      <c r="AT23" s="373"/>
      <c r="AU23" s="374"/>
      <c r="AV23" s="155">
        <f>SUM(AV8:AV21)</f>
        <v>18266359.200000003</v>
      </c>
      <c r="AW23" s="155">
        <f t="shared" ref="AW23:BD23" si="34">SUM(AW8:AW21)</f>
        <v>2275217.0064000003</v>
      </c>
      <c r="AX23" s="155">
        <f t="shared" si="34"/>
        <v>0</v>
      </c>
      <c r="AY23" s="155">
        <f t="shared" si="34"/>
        <v>3810000</v>
      </c>
      <c r="AZ23" s="155">
        <f t="shared" si="34"/>
        <v>0</v>
      </c>
      <c r="BA23" s="155">
        <f t="shared" si="34"/>
        <v>0</v>
      </c>
      <c r="BB23" s="155">
        <f t="shared" si="34"/>
        <v>0</v>
      </c>
      <c r="BC23" s="155">
        <f t="shared" si="34"/>
        <v>0</v>
      </c>
      <c r="BD23" s="155">
        <f t="shared" si="34"/>
        <v>0</v>
      </c>
      <c r="BE23" s="155">
        <f>SUM(BE8:BE22)</f>
        <v>24351576.206400003</v>
      </c>
      <c r="BF23" s="58"/>
    </row>
    <row r="24" spans="1:58" ht="25.5" customHeight="1" thickBot="1" x14ac:dyDescent="0.25">
      <c r="A24" s="365" t="s">
        <v>59</v>
      </c>
      <c r="B24" s="366"/>
      <c r="C24" s="367"/>
      <c r="D24" s="59">
        <f>'(54-56) személyi+járulék'!N54</f>
        <v>18266359.199999999</v>
      </c>
      <c r="E24" s="59">
        <f>'(54-56) személyi+járulék'!Q54</f>
        <v>2275217.0064000003</v>
      </c>
      <c r="F24" s="59">
        <f>'(51) anyagköltség '!L27</f>
        <v>0</v>
      </c>
      <c r="G24" s="59">
        <f>'(52) igénybe vett szolg'!L28</f>
        <v>3810000</v>
      </c>
      <c r="H24" s="59">
        <f>+'(53) egyéb szolgáltatások'!L25</f>
        <v>0</v>
      </c>
      <c r="I24" s="59">
        <f>'(11) immat jav beszerz'!O28</f>
        <v>0</v>
      </c>
      <c r="J24" s="59">
        <f>'(13) műszaki berendezések'!O28</f>
        <v>0</v>
      </c>
      <c r="K24" s="59">
        <f>+'(14) egyéb berendezések'!O28</f>
        <v>0</v>
      </c>
      <c r="L24" s="191">
        <f>'(16) beruházás,felújítás'!O27</f>
        <v>0</v>
      </c>
      <c r="M24" s="155">
        <f>SUM(D24:L24)</f>
        <v>24351576.2064</v>
      </c>
      <c r="P24" s="365" t="s">
        <v>59</v>
      </c>
      <c r="Q24" s="366"/>
      <c r="R24" s="367"/>
      <c r="S24" s="59">
        <f>+'(54-56) személyi+járulék'!O54</f>
        <v>0</v>
      </c>
      <c r="T24" s="59">
        <f>+'(54-56) személyi+járulék'!R54</f>
        <v>0</v>
      </c>
      <c r="U24" s="59">
        <f>+'(51) anyagköltség '!M27</f>
        <v>0</v>
      </c>
      <c r="V24" s="59">
        <f>+'(52) igénybe vett szolg'!M28</f>
        <v>0</v>
      </c>
      <c r="W24" s="59">
        <f>+'(53) egyéb szolgáltatások'!M25</f>
        <v>0</v>
      </c>
      <c r="X24" s="59">
        <f>+'(11) immat jav beszerz'!P28</f>
        <v>0</v>
      </c>
      <c r="Y24" s="59">
        <f>+'(13) műszaki berendezések'!P28</f>
        <v>0</v>
      </c>
      <c r="Z24" s="59">
        <f>+'(14) egyéb berendezések'!P28</f>
        <v>0</v>
      </c>
      <c r="AA24" s="191">
        <f>+'(16) beruházás,felújítás'!P27</f>
        <v>0</v>
      </c>
      <c r="AB24" s="155">
        <f>SUM(S24:AA24)</f>
        <v>0</v>
      </c>
      <c r="AE24" s="365" t="s">
        <v>59</v>
      </c>
      <c r="AF24" s="366"/>
      <c r="AG24" s="367"/>
      <c r="AH24" s="59">
        <f>+'(54-56) személyi+járulék'!P54</f>
        <v>0</v>
      </c>
      <c r="AI24" s="59">
        <f>+'(54-56) személyi+járulék'!S54</f>
        <v>0</v>
      </c>
      <c r="AJ24" s="59">
        <f>+'(51) anyagköltség '!N27</f>
        <v>0</v>
      </c>
      <c r="AK24" s="59">
        <f>+'(52) igénybe vett szolg'!N28</f>
        <v>0</v>
      </c>
      <c r="AL24" s="59">
        <f>+'(53) egyéb szolgáltatások'!N25</f>
        <v>0</v>
      </c>
      <c r="AM24" s="59">
        <f>+'(11) immat jav beszerz'!Q28</f>
        <v>0</v>
      </c>
      <c r="AN24" s="59">
        <f>+'(13) műszaki berendezések'!Q28</f>
        <v>0</v>
      </c>
      <c r="AO24" s="59">
        <f>+'(14) egyéb berendezések'!Q28</f>
        <v>0</v>
      </c>
      <c r="AP24" s="191">
        <f>+'(16) beruházás,felújítás'!Q27</f>
        <v>0</v>
      </c>
      <c r="AQ24" s="155">
        <f>SUM(AH24:AP24)</f>
        <v>0</v>
      </c>
      <c r="AS24" s="365" t="s">
        <v>59</v>
      </c>
      <c r="AT24" s="366"/>
      <c r="AU24" s="367"/>
      <c r="AV24" s="59">
        <f>+'(54-56) személyi+járulék'!N54+'(54-56) személyi+járulék'!O54+'(54-56) személyi+járulék'!P54</f>
        <v>18266359.199999999</v>
      </c>
      <c r="AW24" s="59">
        <f>+'(54-56) személyi+járulék'!Q54+'(54-56) személyi+járulék'!R54+'(54-56) személyi+járulék'!S54</f>
        <v>2275217.0064000003</v>
      </c>
      <c r="AX24" s="59">
        <f>+'(51) anyagköltség '!O27</f>
        <v>0</v>
      </c>
      <c r="AY24" s="59">
        <f>+'(52) igénybe vett szolg'!O28</f>
        <v>3810000</v>
      </c>
      <c r="AZ24" s="59">
        <f>+'(53) egyéb szolgáltatások'!O25</f>
        <v>0</v>
      </c>
      <c r="BA24" s="59">
        <f>+'(11) immat jav beszerz'!R28</f>
        <v>0</v>
      </c>
      <c r="BB24" s="59">
        <f>+'(13) műszaki berendezések'!R28</f>
        <v>0</v>
      </c>
      <c r="BC24" s="59">
        <f>+'(14) egyéb berendezések'!R28</f>
        <v>0</v>
      </c>
      <c r="BD24" s="191">
        <f>+'(16) beruházás,felújítás'!R27</f>
        <v>0</v>
      </c>
      <c r="BE24" s="155">
        <f>SUM(AV24:BD24)</f>
        <v>24351576.2064</v>
      </c>
    </row>
    <row r="25" spans="1:58" s="53" customFormat="1" ht="13.2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S25" s="60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</row>
    <row r="26" spans="1:58" x14ac:dyDescent="0.2">
      <c r="B26" s="18"/>
      <c r="C26" s="18"/>
      <c r="D26" s="18"/>
      <c r="E26" s="23"/>
      <c r="F26" s="18"/>
      <c r="G26" s="18"/>
      <c r="H26" s="18"/>
      <c r="I26" s="18"/>
      <c r="J26" s="18"/>
      <c r="K26" s="18"/>
      <c r="L26" s="18"/>
      <c r="M26" s="18"/>
      <c r="Q26" s="18"/>
      <c r="R26" s="18"/>
      <c r="S26" s="18"/>
      <c r="T26" s="23"/>
      <c r="U26" s="18"/>
      <c r="V26" s="18"/>
      <c r="W26" s="18"/>
      <c r="X26" s="18"/>
      <c r="Y26" s="18"/>
      <c r="Z26" s="18"/>
      <c r="AA26" s="18"/>
      <c r="AB26" s="18"/>
      <c r="AF26" s="18"/>
      <c r="AG26" s="18"/>
      <c r="AH26" s="18"/>
      <c r="AI26" s="23"/>
      <c r="AJ26" s="18"/>
      <c r="AK26" s="18"/>
      <c r="AL26" s="18"/>
      <c r="AM26" s="18"/>
      <c r="AN26" s="18"/>
      <c r="AO26" s="18"/>
      <c r="AP26" s="18"/>
      <c r="AQ26" s="18"/>
      <c r="AT26" s="18"/>
      <c r="AU26" s="18"/>
      <c r="AV26" s="18"/>
      <c r="AW26" s="23"/>
      <c r="AX26" s="18"/>
      <c r="AY26" s="18"/>
      <c r="AZ26" s="18"/>
      <c r="BA26" s="18"/>
      <c r="BB26" s="18"/>
      <c r="BC26" s="18"/>
      <c r="BD26" s="18"/>
      <c r="BE26" s="18"/>
    </row>
    <row r="27" spans="1:58" x14ac:dyDescent="0.2">
      <c r="B27" s="18"/>
      <c r="C27" s="18"/>
      <c r="D27" s="18"/>
      <c r="E27" s="23"/>
      <c r="F27" s="18"/>
      <c r="G27" s="18"/>
      <c r="H27" s="18"/>
      <c r="I27" s="18"/>
      <c r="J27" s="18"/>
      <c r="K27" s="18"/>
      <c r="L27" s="18"/>
      <c r="M27" s="18"/>
      <c r="Q27" s="18"/>
      <c r="R27" s="18"/>
      <c r="S27" s="18"/>
      <c r="T27" s="23"/>
      <c r="U27" s="18"/>
      <c r="V27" s="18"/>
      <c r="W27" s="18"/>
      <c r="X27" s="18"/>
      <c r="Y27" s="18"/>
      <c r="Z27" s="18"/>
      <c r="AA27" s="18"/>
      <c r="AB27" s="18"/>
      <c r="AF27" s="18"/>
      <c r="AG27" s="18"/>
      <c r="AH27" s="18"/>
      <c r="AI27" s="23"/>
      <c r="AJ27" s="18"/>
      <c r="AK27" s="18"/>
      <c r="AL27" s="18"/>
      <c r="AM27" s="18"/>
      <c r="AN27" s="18"/>
      <c r="AO27" s="18"/>
      <c r="AP27" s="18"/>
      <c r="AQ27" s="18"/>
      <c r="AT27" s="18"/>
      <c r="AU27" s="18"/>
      <c r="AV27" s="18"/>
      <c r="AW27" s="23"/>
      <c r="AX27" s="18"/>
      <c r="AY27" s="18"/>
      <c r="AZ27" s="18"/>
      <c r="BA27" s="18"/>
      <c r="BB27" s="18"/>
      <c r="BC27" s="18"/>
      <c r="BD27" s="18"/>
      <c r="BE27" s="18"/>
    </row>
    <row r="28" spans="1:58" s="56" customFormat="1" x14ac:dyDescent="0.2"/>
    <row r="31" spans="1:58" x14ac:dyDescent="0.2">
      <c r="A31" s="54" t="s">
        <v>147</v>
      </c>
    </row>
    <row r="33" spans="3:3" x14ac:dyDescent="0.2">
      <c r="C33" s="54" t="s">
        <v>148</v>
      </c>
    </row>
  </sheetData>
  <sheetProtection formatRows="0" insertRows="0" selectLockedCells="1"/>
  <mergeCells count="39">
    <mergeCell ref="F2:M2"/>
    <mergeCell ref="A5:M5"/>
    <mergeCell ref="P1:T1"/>
    <mergeCell ref="P5:AB5"/>
    <mergeCell ref="U1:AB1"/>
    <mergeCell ref="A1:E1"/>
    <mergeCell ref="A2:E2"/>
    <mergeCell ref="U2:AB2"/>
    <mergeCell ref="P2:T2"/>
    <mergeCell ref="F1:M1"/>
    <mergeCell ref="P4:AB4"/>
    <mergeCell ref="AX1:BE1"/>
    <mergeCell ref="AE23:AG23"/>
    <mergeCell ref="AS1:AW1"/>
    <mergeCell ref="AS5:BE5"/>
    <mergeCell ref="AS2:AW2"/>
    <mergeCell ref="AX2:BE2"/>
    <mergeCell ref="AE1:AI1"/>
    <mergeCell ref="AS23:AU23"/>
    <mergeCell ref="AE2:AI2"/>
    <mergeCell ref="AX3:BE3"/>
    <mergeCell ref="AJ1:AQ1"/>
    <mergeCell ref="AJ2:AQ2"/>
    <mergeCell ref="AJ3:AQ3"/>
    <mergeCell ref="AS24:AU24"/>
    <mergeCell ref="A3:E3"/>
    <mergeCell ref="F3:M3"/>
    <mergeCell ref="P3:T3"/>
    <mergeCell ref="AE3:AI3"/>
    <mergeCell ref="U3:AB3"/>
    <mergeCell ref="A23:C23"/>
    <mergeCell ref="P23:R23"/>
    <mergeCell ref="A4:M4"/>
    <mergeCell ref="AS3:AW3"/>
    <mergeCell ref="A24:C24"/>
    <mergeCell ref="P24:R24"/>
    <mergeCell ref="AE24:AG24"/>
    <mergeCell ref="AE4:AQ4"/>
    <mergeCell ref="AE5:AQ5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colBreaks count="6" manualBreakCount="6">
    <brk id="12" max="30" man="1"/>
    <brk id="13" max="30" man="1"/>
    <brk id="14" max="1048575" man="1"/>
    <brk id="19" max="1048575" man="1"/>
    <brk id="29" max="1048575" man="1"/>
    <brk id="4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'Támogatás típusa'!$A$4:$A$17</xm:f>
          </x14:formula1>
          <xm:sqref>B8:B21 AF8:AF21 AT8:AT21 Q8:Q21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35"/>
  <sheetViews>
    <sheetView showGridLines="0" zoomScaleNormal="100" workbookViewId="0">
      <selection activeCell="G31" sqref="G31"/>
    </sheetView>
  </sheetViews>
  <sheetFormatPr defaultColWidth="9.109375" defaultRowHeight="15.6" x14ac:dyDescent="0.3"/>
  <cols>
    <col min="1" max="1" width="40.109375" style="172" customWidth="1"/>
    <col min="2" max="2" width="38.6640625" style="172" customWidth="1"/>
    <col min="3" max="16384" width="9.109375" style="172"/>
  </cols>
  <sheetData>
    <row r="2" spans="1:6" x14ac:dyDescent="0.3">
      <c r="A2" s="175" t="s">
        <v>75</v>
      </c>
    </row>
    <row r="3" spans="1:6" x14ac:dyDescent="0.3">
      <c r="B3" s="176"/>
    </row>
    <row r="4" spans="1:6" x14ac:dyDescent="0.3">
      <c r="A4" s="177"/>
    </row>
    <row r="5" spans="1:6" x14ac:dyDescent="0.3">
      <c r="A5" s="163"/>
    </row>
    <row r="6" spans="1:6" x14ac:dyDescent="0.3">
      <c r="A6" s="163"/>
    </row>
    <row r="7" spans="1:6" x14ac:dyDescent="0.3">
      <c r="A7" s="386" t="s">
        <v>84</v>
      </c>
      <c r="B7" s="386"/>
    </row>
    <row r="8" spans="1:6" x14ac:dyDescent="0.3">
      <c r="A8" s="163"/>
    </row>
    <row r="9" spans="1:6" x14ac:dyDescent="0.3">
      <c r="A9" s="163"/>
    </row>
    <row r="11" spans="1:6" x14ac:dyDescent="0.3">
      <c r="A11" s="178" t="s">
        <v>85</v>
      </c>
      <c r="B11" s="179" t="str">
        <f>+'(54-56) személyi+járulék'!G1</f>
        <v>Semmelweis Egyetem</v>
      </c>
      <c r="C11" s="180"/>
      <c r="D11" s="180"/>
      <c r="E11" s="180"/>
      <c r="F11" s="180"/>
    </row>
    <row r="12" spans="1:6" x14ac:dyDescent="0.3">
      <c r="A12" s="178" t="s">
        <v>86</v>
      </c>
      <c r="B12" s="179" t="str">
        <f>+'(54-56) személyi+járulék'!G2</f>
        <v>Felhívás_1_0001</v>
      </c>
      <c r="C12" s="181"/>
      <c r="D12" s="181"/>
      <c r="E12" s="181"/>
      <c r="F12" s="181"/>
    </row>
    <row r="13" spans="1:6" x14ac:dyDescent="0.3">
      <c r="A13" s="178" t="s">
        <v>90</v>
      </c>
      <c r="B13" s="187" t="str">
        <f>+'(54-56) személyi+járulék'!G3</f>
        <v>2024.12.01-2025.03.31</v>
      </c>
      <c r="C13" s="181"/>
      <c r="D13" s="181"/>
      <c r="E13" s="181"/>
      <c r="F13" s="181"/>
    </row>
    <row r="14" spans="1:6" x14ac:dyDescent="0.3">
      <c r="A14" s="182"/>
    </row>
    <row r="15" spans="1:6" x14ac:dyDescent="0.3">
      <c r="A15" s="182"/>
    </row>
    <row r="16" spans="1:6" ht="97.5" customHeight="1" x14ac:dyDescent="0.3">
      <c r="A16" s="387" t="s">
        <v>140</v>
      </c>
      <c r="B16" s="387"/>
    </row>
    <row r="17" spans="1:6" x14ac:dyDescent="0.3">
      <c r="A17" s="182"/>
    </row>
    <row r="18" spans="1:6" x14ac:dyDescent="0.3">
      <c r="A18" s="182"/>
    </row>
    <row r="19" spans="1:6" x14ac:dyDescent="0.3">
      <c r="A19" s="182" t="s">
        <v>143</v>
      </c>
    </row>
    <row r="20" spans="1:6" x14ac:dyDescent="0.3">
      <c r="A20" s="182"/>
    </row>
    <row r="21" spans="1:6" x14ac:dyDescent="0.3">
      <c r="A21" s="182"/>
    </row>
    <row r="22" spans="1:6" x14ac:dyDescent="0.3">
      <c r="A22" s="182"/>
    </row>
    <row r="23" spans="1:6" x14ac:dyDescent="0.3">
      <c r="B23" s="163" t="s">
        <v>87</v>
      </c>
    </row>
    <row r="24" spans="1:6" x14ac:dyDescent="0.3">
      <c r="B24" s="163" t="s">
        <v>141</v>
      </c>
    </row>
    <row r="25" spans="1:6" x14ac:dyDescent="0.3">
      <c r="B25" s="163" t="s">
        <v>142</v>
      </c>
      <c r="F25" s="183"/>
    </row>
    <row r="26" spans="1:6" x14ac:dyDescent="0.3">
      <c r="B26" s="163" t="s">
        <v>88</v>
      </c>
    </row>
    <row r="27" spans="1:6" x14ac:dyDescent="0.3">
      <c r="A27" s="184"/>
    </row>
    <row r="28" spans="1:6" x14ac:dyDescent="0.3">
      <c r="A28" s="185"/>
    </row>
    <row r="29" spans="1:6" x14ac:dyDescent="0.3">
      <c r="A29" s="184"/>
    </row>
    <row r="30" spans="1:6" x14ac:dyDescent="0.3">
      <c r="A30" s="162"/>
    </row>
    <row r="31" spans="1:6" x14ac:dyDescent="0.3">
      <c r="A31" s="388" t="s">
        <v>89</v>
      </c>
      <c r="B31" s="389"/>
    </row>
    <row r="32" spans="1:6" x14ac:dyDescent="0.3">
      <c r="A32" s="186"/>
    </row>
    <row r="34" spans="1:1" x14ac:dyDescent="0.3">
      <c r="A34" s="162"/>
    </row>
    <row r="35" spans="1:1" x14ac:dyDescent="0.3">
      <c r="A35" s="162"/>
    </row>
  </sheetData>
  <mergeCells count="3">
    <mergeCell ref="A7:B7"/>
    <mergeCell ref="A16:B16"/>
    <mergeCell ref="A31:B31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"/>
  <sheetViews>
    <sheetView workbookViewId="0">
      <selection activeCell="I31" sqref="I31"/>
    </sheetView>
  </sheetViews>
  <sheetFormatPr defaultRowHeight="13.2" x14ac:dyDescent="0.25"/>
  <cols>
    <col min="1" max="1" width="26.88671875" customWidth="1"/>
    <col min="2" max="2" width="71.88671875" customWidth="1"/>
    <col min="3" max="3" width="48.33203125" customWidth="1"/>
  </cols>
  <sheetData>
    <row r="1" spans="1:3" ht="13.8" thickBot="1" x14ac:dyDescent="0.3"/>
    <row r="2" spans="1:3" ht="13.8" thickBot="1" x14ac:dyDescent="0.3">
      <c r="A2" s="13" t="s">
        <v>58</v>
      </c>
      <c r="B2" s="390" t="s">
        <v>43</v>
      </c>
      <c r="C2" s="391"/>
    </row>
    <row r="3" spans="1:3" ht="13.8" thickBot="1" x14ac:dyDescent="0.3">
      <c r="C3" s="1"/>
    </row>
    <row r="4" spans="1:3" ht="13.8" x14ac:dyDescent="0.3">
      <c r="A4" s="6" t="s">
        <v>51</v>
      </c>
      <c r="B4" s="7" t="s">
        <v>38</v>
      </c>
      <c r="C4" s="8" t="s">
        <v>37</v>
      </c>
    </row>
    <row r="5" spans="1:3" ht="13.8" x14ac:dyDescent="0.3">
      <c r="A5" s="9" t="s">
        <v>52</v>
      </c>
      <c r="B5" s="2" t="s">
        <v>39</v>
      </c>
      <c r="C5" s="392"/>
    </row>
    <row r="6" spans="1:3" ht="14.4" thickBot="1" x14ac:dyDescent="0.35">
      <c r="A6" s="10" t="s">
        <v>44</v>
      </c>
      <c r="B6" s="2" t="s">
        <v>40</v>
      </c>
      <c r="C6" s="393"/>
    </row>
    <row r="7" spans="1:3" ht="13.8" x14ac:dyDescent="0.3">
      <c r="A7" s="6" t="s">
        <v>53</v>
      </c>
      <c r="B7" s="7" t="s">
        <v>41</v>
      </c>
      <c r="C7" s="8" t="s">
        <v>46</v>
      </c>
    </row>
    <row r="8" spans="1:3" ht="13.8" x14ac:dyDescent="0.3">
      <c r="A8" s="9" t="s">
        <v>54</v>
      </c>
      <c r="B8" s="2" t="s">
        <v>110</v>
      </c>
      <c r="C8" s="394"/>
    </row>
    <row r="9" spans="1:3" ht="13.8" x14ac:dyDescent="0.3">
      <c r="A9" s="9" t="s">
        <v>55</v>
      </c>
      <c r="B9" s="2" t="s">
        <v>111</v>
      </c>
      <c r="C9" s="395"/>
    </row>
    <row r="10" spans="1:3" ht="13.8" x14ac:dyDescent="0.3">
      <c r="A10" s="9" t="s">
        <v>108</v>
      </c>
      <c r="B10" s="2" t="s">
        <v>109</v>
      </c>
      <c r="C10" s="395"/>
    </row>
    <row r="11" spans="1:3" ht="13.8" x14ac:dyDescent="0.3">
      <c r="A11" s="9" t="s">
        <v>112</v>
      </c>
      <c r="B11" s="2" t="s">
        <v>113</v>
      </c>
      <c r="C11" s="395"/>
    </row>
    <row r="12" spans="1:3" ht="14.4" thickBot="1" x14ac:dyDescent="0.35">
      <c r="A12" s="9" t="s">
        <v>45</v>
      </c>
      <c r="B12" s="2" t="s">
        <v>114</v>
      </c>
      <c r="C12" s="395"/>
    </row>
    <row r="13" spans="1:3" ht="14.4" thickBot="1" x14ac:dyDescent="0.35">
      <c r="A13" s="3" t="s">
        <v>56</v>
      </c>
      <c r="B13" s="4" t="s">
        <v>42</v>
      </c>
      <c r="C13" s="5" t="s">
        <v>42</v>
      </c>
    </row>
    <row r="14" spans="1:3" ht="14.4" thickBot="1" x14ac:dyDescent="0.35">
      <c r="A14" s="14" t="s">
        <v>63</v>
      </c>
      <c r="B14" s="15" t="s">
        <v>63</v>
      </c>
      <c r="C14" s="16"/>
    </row>
  </sheetData>
  <mergeCells count="3">
    <mergeCell ref="B2:C2"/>
    <mergeCell ref="C5:C6"/>
    <mergeCell ref="C8:C1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7"/>
  <sheetViews>
    <sheetView zoomScale="145" zoomScaleNormal="145" workbookViewId="0">
      <selection activeCell="C24" sqref="C24"/>
    </sheetView>
  </sheetViews>
  <sheetFormatPr defaultRowHeight="13.2" x14ac:dyDescent="0.25"/>
  <cols>
    <col min="1" max="1" width="25.44140625" bestFit="1" customWidth="1"/>
    <col min="2" max="3" width="47.5546875" bestFit="1" customWidth="1"/>
  </cols>
  <sheetData>
    <row r="1" spans="1:3" ht="13.8" thickBot="1" x14ac:dyDescent="0.3"/>
    <row r="2" spans="1:3" ht="13.8" thickBot="1" x14ac:dyDescent="0.3">
      <c r="A2" s="197" t="s">
        <v>58</v>
      </c>
      <c r="B2" s="396" t="s">
        <v>43</v>
      </c>
      <c r="C2" s="397"/>
    </row>
    <row r="3" spans="1:3" ht="13.8" thickBot="1" x14ac:dyDescent="0.3">
      <c r="C3" s="1"/>
    </row>
    <row r="4" spans="1:3" ht="13.8" x14ac:dyDescent="0.3">
      <c r="A4" s="6" t="s">
        <v>51</v>
      </c>
      <c r="B4" s="7" t="s">
        <v>38</v>
      </c>
      <c r="C4" s="398" t="s">
        <v>37</v>
      </c>
    </row>
    <row r="5" spans="1:3" ht="13.8" x14ac:dyDescent="0.3">
      <c r="A5" s="9" t="s">
        <v>52</v>
      </c>
      <c r="B5" s="2" t="s">
        <v>39</v>
      </c>
      <c r="C5" s="399"/>
    </row>
    <row r="6" spans="1:3" ht="14.4" thickBot="1" x14ac:dyDescent="0.35">
      <c r="A6" s="12" t="s">
        <v>44</v>
      </c>
      <c r="B6" s="11" t="s">
        <v>40</v>
      </c>
      <c r="C6" s="400"/>
    </row>
    <row r="7" spans="1:3" ht="13.8" x14ac:dyDescent="0.3">
      <c r="A7" s="6" t="s">
        <v>53</v>
      </c>
      <c r="B7" s="7" t="s">
        <v>41</v>
      </c>
      <c r="C7" s="401" t="s">
        <v>46</v>
      </c>
    </row>
    <row r="8" spans="1:3" ht="13.8" x14ac:dyDescent="0.3">
      <c r="A8" s="9" t="s">
        <v>54</v>
      </c>
      <c r="B8" s="2" t="s">
        <v>110</v>
      </c>
      <c r="C8" s="402"/>
    </row>
    <row r="9" spans="1:3" ht="13.8" x14ac:dyDescent="0.3">
      <c r="A9" s="9" t="s">
        <v>55</v>
      </c>
      <c r="B9" s="2" t="s">
        <v>111</v>
      </c>
      <c r="C9" s="402"/>
    </row>
    <row r="10" spans="1:3" ht="13.8" x14ac:dyDescent="0.3">
      <c r="A10" s="9" t="s">
        <v>108</v>
      </c>
      <c r="B10" s="2" t="s">
        <v>109</v>
      </c>
      <c r="C10" s="402"/>
    </row>
    <row r="11" spans="1:3" ht="13.8" x14ac:dyDescent="0.3">
      <c r="A11" s="9" t="s">
        <v>112</v>
      </c>
      <c r="B11" s="2" t="s">
        <v>113</v>
      </c>
      <c r="C11" s="402"/>
    </row>
    <row r="12" spans="1:3" ht="13.8" x14ac:dyDescent="0.3">
      <c r="A12" s="9" t="s">
        <v>45</v>
      </c>
      <c r="B12" s="2" t="s">
        <v>114</v>
      </c>
      <c r="C12" s="402"/>
    </row>
    <row r="13" spans="1:3" ht="13.8" x14ac:dyDescent="0.3">
      <c r="A13" s="9" t="s">
        <v>126</v>
      </c>
      <c r="B13" s="2" t="s">
        <v>127</v>
      </c>
      <c r="C13" s="402"/>
    </row>
    <row r="14" spans="1:3" ht="13.8" x14ac:dyDescent="0.3">
      <c r="A14" s="9" t="s">
        <v>133</v>
      </c>
      <c r="B14" s="201" t="s">
        <v>134</v>
      </c>
      <c r="C14" s="402"/>
    </row>
    <row r="15" spans="1:3" ht="14.4" thickBot="1" x14ac:dyDescent="0.35">
      <c r="A15" s="9" t="s">
        <v>136</v>
      </c>
      <c r="B15" s="201" t="s">
        <v>135</v>
      </c>
      <c r="C15" s="403"/>
    </row>
    <row r="16" spans="1:3" ht="14.4" thickBot="1" x14ac:dyDescent="0.35">
      <c r="A16" s="3" t="s">
        <v>56</v>
      </c>
      <c r="B16" s="4" t="s">
        <v>42</v>
      </c>
      <c r="C16" s="198" t="s">
        <v>42</v>
      </c>
    </row>
    <row r="17" spans="1:3" ht="14.4" thickBot="1" x14ac:dyDescent="0.35">
      <c r="A17" s="14" t="s">
        <v>63</v>
      </c>
      <c r="B17" s="15" t="s">
        <v>63</v>
      </c>
      <c r="C17" s="15" t="s">
        <v>63</v>
      </c>
    </row>
  </sheetData>
  <mergeCells count="3">
    <mergeCell ref="B2:C2"/>
    <mergeCell ref="C4:C6"/>
    <mergeCell ref="C7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9"/>
  <sheetViews>
    <sheetView view="pageBreakPreview" topLeftCell="A29" zoomScale="120" zoomScaleNormal="100" zoomScaleSheetLayoutView="120" workbookViewId="0">
      <selection activeCell="H40" sqref="H40"/>
    </sheetView>
  </sheetViews>
  <sheetFormatPr defaultColWidth="9.109375" defaultRowHeight="10.199999999999999" x14ac:dyDescent="0.2"/>
  <cols>
    <col min="1" max="1" width="23" style="18" customWidth="1"/>
    <col min="2" max="2" width="13.44140625" style="18" customWidth="1"/>
    <col min="3" max="4" width="8.6640625" style="18" bestFit="1" customWidth="1"/>
    <col min="5" max="5" width="8.6640625" style="23" customWidth="1"/>
    <col min="6" max="6" width="8.6640625" style="18" customWidth="1"/>
    <col min="7" max="7" width="8.33203125" style="18" customWidth="1"/>
    <col min="8" max="8" width="10.109375" style="18" bestFit="1" customWidth="1"/>
    <col min="9" max="9" width="10.109375" style="18" customWidth="1"/>
    <col min="10" max="10" width="7.33203125" style="18" customWidth="1"/>
    <col min="11" max="11" width="10.109375" style="18" bestFit="1" customWidth="1"/>
    <col min="12" max="12" width="10.109375" style="18" customWidth="1"/>
    <col min="13" max="13" width="6.88671875" style="18" customWidth="1"/>
    <col min="14" max="14" width="10.109375" style="18" bestFit="1" customWidth="1"/>
    <col min="15" max="15" width="10.109375" style="18" customWidth="1"/>
    <col min="16" max="16" width="7" style="18" customWidth="1"/>
    <col min="17" max="17" width="10.109375" style="18" bestFit="1" customWidth="1"/>
    <col min="18" max="18" width="10.109375" style="18" customWidth="1"/>
    <col min="19" max="19" width="8.88671875" style="18" customWidth="1"/>
    <col min="20" max="20" width="9.109375" style="18" customWidth="1"/>
    <col min="21" max="21" width="30.5546875" style="18" customWidth="1"/>
    <col min="22" max="16384" width="9.109375" style="18"/>
  </cols>
  <sheetData>
    <row r="1" spans="1:26" ht="13.2" x14ac:dyDescent="0.2">
      <c r="A1" s="305" t="s">
        <v>2</v>
      </c>
      <c r="B1" s="306"/>
      <c r="C1" s="306"/>
      <c r="D1" s="306"/>
      <c r="E1" s="306"/>
      <c r="F1" s="307"/>
      <c r="G1" s="311" t="str">
        <f>+'(KNY)könyvvizsgálói nyilatkozat'!$B4</f>
        <v>Semmelweis Egyetem</v>
      </c>
      <c r="H1" s="311"/>
      <c r="I1" s="311"/>
      <c r="J1" s="311"/>
      <c r="K1" s="311"/>
      <c r="M1" s="19"/>
      <c r="N1" s="19"/>
      <c r="O1" s="19"/>
      <c r="P1" s="19"/>
      <c r="Q1" s="19"/>
    </row>
    <row r="2" spans="1:26" ht="12.75" customHeight="1" x14ac:dyDescent="0.2">
      <c r="A2" s="308" t="s">
        <v>3</v>
      </c>
      <c r="B2" s="309"/>
      <c r="C2" s="309"/>
      <c r="D2" s="309"/>
      <c r="E2" s="309"/>
      <c r="F2" s="310"/>
      <c r="G2" s="311" t="str">
        <f>+'(KNY)könyvvizsgálói nyilatkozat'!$B5</f>
        <v>Felhívás_1_0001</v>
      </c>
      <c r="H2" s="311"/>
      <c r="I2" s="311"/>
      <c r="J2" s="311"/>
      <c r="K2" s="311"/>
      <c r="M2" s="19"/>
      <c r="N2" s="19"/>
      <c r="O2" s="19"/>
      <c r="P2" s="19"/>
      <c r="Q2" s="19"/>
    </row>
    <row r="3" spans="1:26" ht="13.2" x14ac:dyDescent="0.2">
      <c r="A3" s="308" t="s">
        <v>72</v>
      </c>
      <c r="B3" s="309"/>
      <c r="C3" s="309"/>
      <c r="D3" s="309"/>
      <c r="E3" s="309"/>
      <c r="F3" s="310"/>
      <c r="G3" s="312" t="str">
        <f>+'(KNY)könyvvizsgálói nyilatkozat'!$B6</f>
        <v>2024.12.01-2025.03.31</v>
      </c>
      <c r="H3" s="313"/>
      <c r="I3" s="313"/>
      <c r="J3" s="313"/>
      <c r="K3" s="314"/>
      <c r="M3" s="19"/>
      <c r="N3" s="19"/>
      <c r="O3" s="19"/>
      <c r="P3" s="19"/>
      <c r="Q3" s="19"/>
    </row>
    <row r="4" spans="1:26" x14ac:dyDescent="0.2">
      <c r="B4" s="20"/>
      <c r="C4" s="21"/>
      <c r="D4" s="21"/>
      <c r="E4" s="236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</row>
    <row r="5" spans="1:26" ht="12.75" customHeight="1" x14ac:dyDescent="0.2">
      <c r="A5" s="299" t="s">
        <v>64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</row>
    <row r="6" spans="1:26" ht="10.8" thickBot="1" x14ac:dyDescent="0.25">
      <c r="B6" s="23"/>
      <c r="C6" s="23"/>
      <c r="D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6" ht="44.25" customHeight="1" x14ac:dyDescent="0.2">
      <c r="A7" s="322" t="s">
        <v>24</v>
      </c>
      <c r="B7" s="323"/>
      <c r="C7" s="326" t="s">
        <v>20</v>
      </c>
      <c r="D7" s="327"/>
      <c r="E7" s="328" t="s">
        <v>73</v>
      </c>
      <c r="F7" s="300" t="s">
        <v>33</v>
      </c>
      <c r="G7" s="300" t="s">
        <v>60</v>
      </c>
      <c r="H7" s="302" t="s">
        <v>8</v>
      </c>
      <c r="I7" s="303"/>
      <c r="J7" s="304"/>
      <c r="K7" s="302" t="s">
        <v>17</v>
      </c>
      <c r="L7" s="303"/>
      <c r="M7" s="304"/>
      <c r="N7" s="302" t="s">
        <v>36</v>
      </c>
      <c r="O7" s="303"/>
      <c r="P7" s="304"/>
      <c r="Q7" s="302" t="s">
        <v>9</v>
      </c>
      <c r="R7" s="303"/>
      <c r="S7" s="304"/>
      <c r="T7" s="324" t="s">
        <v>100</v>
      </c>
      <c r="U7" s="324" t="s">
        <v>25</v>
      </c>
    </row>
    <row r="8" spans="1:26" ht="58.5" customHeight="1" thickBot="1" x14ac:dyDescent="0.25">
      <c r="A8" s="24" t="s">
        <v>23</v>
      </c>
      <c r="B8" s="24" t="s">
        <v>61</v>
      </c>
      <c r="C8" s="25" t="s">
        <v>21</v>
      </c>
      <c r="D8" s="25" t="s">
        <v>22</v>
      </c>
      <c r="E8" s="329"/>
      <c r="F8" s="301"/>
      <c r="G8" s="301"/>
      <c r="H8" s="26" t="s">
        <v>4</v>
      </c>
      <c r="I8" s="27" t="s">
        <v>5</v>
      </c>
      <c r="J8" s="28" t="s">
        <v>6</v>
      </c>
      <c r="K8" s="26" t="s">
        <v>4</v>
      </c>
      <c r="L8" s="27" t="s">
        <v>5</v>
      </c>
      <c r="M8" s="28" t="s">
        <v>6</v>
      </c>
      <c r="N8" s="26" t="s">
        <v>4</v>
      </c>
      <c r="O8" s="27" t="s">
        <v>5</v>
      </c>
      <c r="P8" s="28" t="s">
        <v>6</v>
      </c>
      <c r="Q8" s="26" t="s">
        <v>4</v>
      </c>
      <c r="R8" s="29" t="s">
        <v>5</v>
      </c>
      <c r="S8" s="30" t="s">
        <v>6</v>
      </c>
      <c r="T8" s="325"/>
      <c r="U8" s="325"/>
    </row>
    <row r="9" spans="1:26" x14ac:dyDescent="0.2">
      <c r="A9" s="250" t="s">
        <v>157</v>
      </c>
      <c r="B9" s="31" t="s">
        <v>149</v>
      </c>
      <c r="C9" s="32">
        <v>45627</v>
      </c>
      <c r="D9" s="32">
        <v>45657</v>
      </c>
      <c r="E9" s="252">
        <v>80</v>
      </c>
      <c r="F9" s="253">
        <v>45663</v>
      </c>
      <c r="G9" s="254" t="s">
        <v>150</v>
      </c>
      <c r="H9" s="33">
        <v>884955</v>
      </c>
      <c r="I9" s="202"/>
      <c r="J9" s="203"/>
      <c r="K9" s="33">
        <v>0</v>
      </c>
      <c r="L9" s="207"/>
      <c r="M9" s="208"/>
      <c r="N9" s="34">
        <f>H9+K9</f>
        <v>884955</v>
      </c>
      <c r="O9" s="228"/>
      <c r="P9" s="229"/>
      <c r="Q9" s="35">
        <f t="shared" ref="Q9:Q19" si="0">H9*0.13</f>
        <v>115044.15000000001</v>
      </c>
      <c r="R9" s="202"/>
      <c r="S9" s="203"/>
      <c r="T9" s="36" t="s">
        <v>57</v>
      </c>
      <c r="U9" s="149">
        <v>1</v>
      </c>
    </row>
    <row r="10" spans="1:26" x14ac:dyDescent="0.2">
      <c r="A10" s="250" t="s">
        <v>157</v>
      </c>
      <c r="B10" s="31" t="s">
        <v>149</v>
      </c>
      <c r="C10" s="32">
        <v>45658</v>
      </c>
      <c r="D10" s="32">
        <v>45688</v>
      </c>
      <c r="E10" s="252">
        <v>88</v>
      </c>
      <c r="F10" s="32">
        <v>45694</v>
      </c>
      <c r="G10" s="254" t="s">
        <v>150</v>
      </c>
      <c r="H10" s="33">
        <v>884955</v>
      </c>
      <c r="I10" s="224"/>
      <c r="J10" s="205"/>
      <c r="K10" s="33">
        <v>0</v>
      </c>
      <c r="L10" s="225"/>
      <c r="M10" s="226"/>
      <c r="N10" s="34">
        <f>H10+K10</f>
        <v>884955</v>
      </c>
      <c r="O10" s="230"/>
      <c r="P10" s="231"/>
      <c r="Q10" s="35">
        <f t="shared" si="0"/>
        <v>115044.15000000001</v>
      </c>
      <c r="R10" s="224"/>
      <c r="S10" s="205"/>
      <c r="T10" s="36" t="s">
        <v>57</v>
      </c>
      <c r="U10" s="149">
        <v>1</v>
      </c>
    </row>
    <row r="11" spans="1:26" x14ac:dyDescent="0.2">
      <c r="A11" s="250" t="s">
        <v>157</v>
      </c>
      <c r="B11" s="31" t="s">
        <v>149</v>
      </c>
      <c r="C11" s="32">
        <v>45689</v>
      </c>
      <c r="D11" s="32">
        <v>45716</v>
      </c>
      <c r="E11" s="252">
        <v>80</v>
      </c>
      <c r="F11" s="32">
        <v>45722</v>
      </c>
      <c r="G11" s="254" t="s">
        <v>150</v>
      </c>
      <c r="H11" s="33">
        <v>884955</v>
      </c>
      <c r="I11" s="224"/>
      <c r="J11" s="205"/>
      <c r="K11" s="33">
        <v>0</v>
      </c>
      <c r="L11" s="225"/>
      <c r="M11" s="226"/>
      <c r="N11" s="34">
        <f t="shared" ref="N11:N27" si="1">H11+K11</f>
        <v>884955</v>
      </c>
      <c r="O11" s="230"/>
      <c r="P11" s="231"/>
      <c r="Q11" s="35">
        <f t="shared" si="0"/>
        <v>115044.15000000001</v>
      </c>
      <c r="R11" s="224"/>
      <c r="S11" s="205"/>
      <c r="T11" s="36" t="s">
        <v>57</v>
      </c>
      <c r="U11" s="149">
        <v>1</v>
      </c>
    </row>
    <row r="12" spans="1:26" x14ac:dyDescent="0.2">
      <c r="A12" s="250" t="s">
        <v>157</v>
      </c>
      <c r="B12" s="31" t="s">
        <v>149</v>
      </c>
      <c r="C12" s="32">
        <v>45717</v>
      </c>
      <c r="D12" s="32">
        <v>45747</v>
      </c>
      <c r="E12" s="252">
        <v>84</v>
      </c>
      <c r="F12" s="32">
        <v>45753</v>
      </c>
      <c r="G12" s="254" t="s">
        <v>150</v>
      </c>
      <c r="H12" s="33">
        <v>884955</v>
      </c>
      <c r="I12" s="224"/>
      <c r="J12" s="205"/>
      <c r="K12" s="33">
        <v>0</v>
      </c>
      <c r="L12" s="225"/>
      <c r="M12" s="226"/>
      <c r="N12" s="34">
        <f t="shared" si="1"/>
        <v>884955</v>
      </c>
      <c r="O12" s="230"/>
      <c r="P12" s="231"/>
      <c r="Q12" s="35">
        <f t="shared" si="0"/>
        <v>115044.15000000001</v>
      </c>
      <c r="R12" s="224"/>
      <c r="S12" s="205"/>
      <c r="T12" s="36" t="s">
        <v>57</v>
      </c>
      <c r="U12" s="149">
        <v>1</v>
      </c>
    </row>
    <row r="13" spans="1:26" x14ac:dyDescent="0.2">
      <c r="A13" s="279" t="str">
        <f>A12</f>
        <v>Kutató1</v>
      </c>
      <c r="B13" s="280"/>
      <c r="C13" s="281"/>
      <c r="D13" s="281"/>
      <c r="E13" s="282"/>
      <c r="F13" s="281"/>
      <c r="G13" s="283"/>
      <c r="H13" s="284">
        <f>SUM(H9:H12)</f>
        <v>3539820</v>
      </c>
      <c r="I13" s="285"/>
      <c r="J13" s="286"/>
      <c r="K13" s="284"/>
      <c r="L13" s="285"/>
      <c r="M13" s="287"/>
      <c r="N13" s="284">
        <f>SUM(N9:N12)</f>
        <v>3539820</v>
      </c>
      <c r="O13" s="288"/>
      <c r="P13" s="289"/>
      <c r="Q13" s="284">
        <f>SUM(Q9:Q12)</f>
        <v>460176.60000000003</v>
      </c>
      <c r="R13" s="285"/>
      <c r="S13" s="286"/>
      <c r="T13" s="290"/>
      <c r="U13" s="291"/>
    </row>
    <row r="14" spans="1:26" x14ac:dyDescent="0.2">
      <c r="A14" s="250" t="s">
        <v>158</v>
      </c>
      <c r="B14" s="31" t="s">
        <v>149</v>
      </c>
      <c r="C14" s="32">
        <v>45627</v>
      </c>
      <c r="D14" s="32">
        <v>45657</v>
      </c>
      <c r="E14" s="252">
        <v>80</v>
      </c>
      <c r="F14" s="253">
        <v>45663</v>
      </c>
      <c r="G14" s="254" t="s">
        <v>150</v>
      </c>
      <c r="H14" s="33">
        <v>884955</v>
      </c>
      <c r="I14" s="224"/>
      <c r="J14" s="205"/>
      <c r="K14" s="33">
        <v>0</v>
      </c>
      <c r="L14" s="225"/>
      <c r="M14" s="226"/>
      <c r="N14" s="34">
        <f t="shared" si="1"/>
        <v>884955</v>
      </c>
      <c r="O14" s="230"/>
      <c r="P14" s="231"/>
      <c r="Q14" s="35">
        <f t="shared" si="0"/>
        <v>115044.15000000001</v>
      </c>
      <c r="R14" s="224"/>
      <c r="S14" s="205"/>
      <c r="T14" s="36" t="s">
        <v>57</v>
      </c>
      <c r="U14" s="149">
        <v>1</v>
      </c>
    </row>
    <row r="15" spans="1:26" x14ac:dyDescent="0.2">
      <c r="A15" s="250" t="s">
        <v>158</v>
      </c>
      <c r="B15" s="31" t="s">
        <v>149</v>
      </c>
      <c r="C15" s="32">
        <v>45658</v>
      </c>
      <c r="D15" s="32">
        <v>45688</v>
      </c>
      <c r="E15" s="252">
        <v>88</v>
      </c>
      <c r="F15" s="32">
        <v>45694</v>
      </c>
      <c r="G15" s="254" t="s">
        <v>150</v>
      </c>
      <c r="H15" s="33">
        <v>884955</v>
      </c>
      <c r="I15" s="224"/>
      <c r="J15" s="205"/>
      <c r="K15" s="33">
        <v>0</v>
      </c>
      <c r="L15" s="225"/>
      <c r="M15" s="226"/>
      <c r="N15" s="34">
        <f t="shared" si="1"/>
        <v>884955</v>
      </c>
      <c r="O15" s="230"/>
      <c r="P15" s="231"/>
      <c r="Q15" s="35">
        <f t="shared" si="0"/>
        <v>115044.15000000001</v>
      </c>
      <c r="R15" s="224"/>
      <c r="S15" s="205"/>
      <c r="T15" s="36" t="s">
        <v>57</v>
      </c>
      <c r="U15" s="149">
        <v>1</v>
      </c>
    </row>
    <row r="16" spans="1:26" s="17" customFormat="1" ht="13.2" x14ac:dyDescent="0.25">
      <c r="A16" s="250" t="s">
        <v>158</v>
      </c>
      <c r="B16" s="31" t="s">
        <v>149</v>
      </c>
      <c r="C16" s="32">
        <v>45689</v>
      </c>
      <c r="D16" s="32">
        <v>45716</v>
      </c>
      <c r="E16" s="252">
        <v>80</v>
      </c>
      <c r="F16" s="32">
        <v>45722</v>
      </c>
      <c r="G16" s="254" t="s">
        <v>150</v>
      </c>
      <c r="H16" s="33">
        <v>884955</v>
      </c>
      <c r="I16" s="206"/>
      <c r="J16" s="205"/>
      <c r="K16" s="38">
        <v>0</v>
      </c>
      <c r="L16" s="209"/>
      <c r="M16" s="205"/>
      <c r="N16" s="34">
        <f t="shared" si="1"/>
        <v>884955</v>
      </c>
      <c r="O16" s="230"/>
      <c r="P16" s="231"/>
      <c r="Q16" s="35">
        <f t="shared" si="0"/>
        <v>115044.15000000001</v>
      </c>
      <c r="R16" s="206"/>
      <c r="S16" s="205"/>
      <c r="T16" s="36" t="s">
        <v>57</v>
      </c>
      <c r="U16" s="149">
        <v>1</v>
      </c>
      <c r="Z16" s="39"/>
    </row>
    <row r="17" spans="1:26" s="17" customFormat="1" ht="13.2" x14ac:dyDescent="0.25">
      <c r="A17" s="250" t="s">
        <v>158</v>
      </c>
      <c r="B17" s="31" t="s">
        <v>149</v>
      </c>
      <c r="C17" s="32">
        <v>45717</v>
      </c>
      <c r="D17" s="32">
        <v>45747</v>
      </c>
      <c r="E17" s="252">
        <v>84</v>
      </c>
      <c r="F17" s="32">
        <v>45753</v>
      </c>
      <c r="G17" s="254" t="s">
        <v>150</v>
      </c>
      <c r="H17" s="33">
        <v>884955</v>
      </c>
      <c r="I17" s="206"/>
      <c r="J17" s="205"/>
      <c r="K17" s="38">
        <v>0</v>
      </c>
      <c r="L17" s="209"/>
      <c r="M17" s="205"/>
      <c r="N17" s="34">
        <f>H17+K17</f>
        <v>884955</v>
      </c>
      <c r="O17" s="230"/>
      <c r="P17" s="231"/>
      <c r="Q17" s="35">
        <f t="shared" si="0"/>
        <v>115044.15000000001</v>
      </c>
      <c r="R17" s="206"/>
      <c r="S17" s="205"/>
      <c r="T17" s="36" t="s">
        <v>57</v>
      </c>
      <c r="U17" s="149">
        <v>1</v>
      </c>
      <c r="Z17" s="39"/>
    </row>
    <row r="18" spans="1:26" x14ac:dyDescent="0.2">
      <c r="A18" s="279" t="str">
        <f>A17</f>
        <v>Kutató2</v>
      </c>
      <c r="B18" s="280"/>
      <c r="C18" s="281"/>
      <c r="D18" s="281"/>
      <c r="E18" s="282"/>
      <c r="F18" s="281"/>
      <c r="G18" s="283"/>
      <c r="H18" s="284">
        <f>SUM(H14:H17)</f>
        <v>3539820</v>
      </c>
      <c r="I18" s="285"/>
      <c r="J18" s="286"/>
      <c r="K18" s="284"/>
      <c r="L18" s="285"/>
      <c r="M18" s="287"/>
      <c r="N18" s="284">
        <f>SUM(N14:N17)</f>
        <v>3539820</v>
      </c>
      <c r="O18" s="288"/>
      <c r="P18" s="289"/>
      <c r="Q18" s="284">
        <f>SUM(Q14:Q17)</f>
        <v>460176.60000000003</v>
      </c>
      <c r="R18" s="285"/>
      <c r="S18" s="286"/>
      <c r="T18" s="290"/>
      <c r="U18" s="291"/>
    </row>
    <row r="19" spans="1:26" s="17" customFormat="1" ht="12" customHeight="1" x14ac:dyDescent="0.25">
      <c r="A19" s="250" t="s">
        <v>159</v>
      </c>
      <c r="B19" s="31" t="s">
        <v>149</v>
      </c>
      <c r="C19" s="32">
        <v>45627</v>
      </c>
      <c r="D19" s="32">
        <v>45657</v>
      </c>
      <c r="E19" s="252">
        <v>80</v>
      </c>
      <c r="F19" s="253">
        <v>45663</v>
      </c>
      <c r="G19" s="254" t="s">
        <v>150</v>
      </c>
      <c r="H19" s="33">
        <v>884955</v>
      </c>
      <c r="I19" s="204"/>
      <c r="J19" s="205"/>
      <c r="K19" s="38">
        <v>0</v>
      </c>
      <c r="L19" s="227"/>
      <c r="M19" s="205"/>
      <c r="N19" s="34">
        <f>H19+K19</f>
        <v>884955</v>
      </c>
      <c r="O19" s="230"/>
      <c r="P19" s="231"/>
      <c r="Q19" s="35">
        <f t="shared" si="0"/>
        <v>115044.15000000001</v>
      </c>
      <c r="R19" s="206"/>
      <c r="S19" s="205"/>
      <c r="T19" s="36" t="s">
        <v>57</v>
      </c>
      <c r="U19" s="149">
        <v>1</v>
      </c>
    </row>
    <row r="20" spans="1:26" s="17" customFormat="1" ht="13.2" x14ac:dyDescent="0.25">
      <c r="A20" s="250" t="s">
        <v>159</v>
      </c>
      <c r="B20" s="31" t="s">
        <v>149</v>
      </c>
      <c r="C20" s="32">
        <v>45658</v>
      </c>
      <c r="D20" s="32">
        <v>45688</v>
      </c>
      <c r="E20" s="252">
        <v>88</v>
      </c>
      <c r="F20" s="32">
        <v>45694</v>
      </c>
      <c r="G20" s="254" t="s">
        <v>150</v>
      </c>
      <c r="H20" s="33">
        <v>884955</v>
      </c>
      <c r="I20" s="206"/>
      <c r="J20" s="205"/>
      <c r="K20" s="38">
        <v>0</v>
      </c>
      <c r="L20" s="209"/>
      <c r="M20" s="205"/>
      <c r="N20" s="34">
        <f>H20+K20</f>
        <v>884955</v>
      </c>
      <c r="O20" s="230"/>
      <c r="P20" s="231"/>
      <c r="Q20" s="35">
        <f t="shared" ref="Q20:Q22" si="2">H20*0.13</f>
        <v>115044.15000000001</v>
      </c>
      <c r="R20" s="206"/>
      <c r="S20" s="205"/>
      <c r="T20" s="36" t="s">
        <v>57</v>
      </c>
      <c r="U20" s="149">
        <v>1</v>
      </c>
    </row>
    <row r="21" spans="1:26" x14ac:dyDescent="0.2">
      <c r="A21" s="250" t="s">
        <v>159</v>
      </c>
      <c r="B21" s="31" t="s">
        <v>149</v>
      </c>
      <c r="C21" s="32">
        <v>45689</v>
      </c>
      <c r="D21" s="32">
        <v>45716</v>
      </c>
      <c r="E21" s="252">
        <v>80</v>
      </c>
      <c r="F21" s="32">
        <v>45722</v>
      </c>
      <c r="G21" s="254" t="s">
        <v>150</v>
      </c>
      <c r="H21" s="33">
        <v>884955</v>
      </c>
      <c r="I21" s="204"/>
      <c r="J21" s="205"/>
      <c r="K21" s="38">
        <v>0</v>
      </c>
      <c r="L21" s="227"/>
      <c r="M21" s="205"/>
      <c r="N21" s="34">
        <f t="shared" si="1"/>
        <v>884955</v>
      </c>
      <c r="O21" s="230"/>
      <c r="P21" s="231"/>
      <c r="Q21" s="35">
        <f t="shared" si="2"/>
        <v>115044.15000000001</v>
      </c>
      <c r="R21" s="206"/>
      <c r="S21" s="205"/>
      <c r="T21" s="36" t="s">
        <v>57</v>
      </c>
      <c r="U21" s="149">
        <v>1</v>
      </c>
    </row>
    <row r="22" spans="1:26" x14ac:dyDescent="0.2">
      <c r="A22" s="250" t="s">
        <v>159</v>
      </c>
      <c r="B22" s="31" t="s">
        <v>149</v>
      </c>
      <c r="C22" s="32">
        <v>45717</v>
      </c>
      <c r="D22" s="32">
        <v>45747</v>
      </c>
      <c r="E22" s="252">
        <v>84</v>
      </c>
      <c r="F22" s="32">
        <v>45753</v>
      </c>
      <c r="G22" s="254" t="s">
        <v>150</v>
      </c>
      <c r="H22" s="33">
        <v>884955</v>
      </c>
      <c r="I22" s="206"/>
      <c r="J22" s="205"/>
      <c r="K22" s="38">
        <v>0</v>
      </c>
      <c r="L22" s="209"/>
      <c r="M22" s="205"/>
      <c r="N22" s="34">
        <f t="shared" si="1"/>
        <v>884955</v>
      </c>
      <c r="O22" s="230"/>
      <c r="P22" s="231"/>
      <c r="Q22" s="35">
        <f t="shared" si="2"/>
        <v>115044.15000000001</v>
      </c>
      <c r="R22" s="206"/>
      <c r="S22" s="205"/>
      <c r="T22" s="36" t="s">
        <v>57</v>
      </c>
      <c r="U22" s="149">
        <v>1</v>
      </c>
    </row>
    <row r="23" spans="1:26" x14ac:dyDescent="0.2">
      <c r="A23" s="279" t="str">
        <f>A22</f>
        <v>Kutató3</v>
      </c>
      <c r="B23" s="280"/>
      <c r="C23" s="281"/>
      <c r="D23" s="281"/>
      <c r="E23" s="282"/>
      <c r="F23" s="281"/>
      <c r="G23" s="283"/>
      <c r="H23" s="284">
        <f>SUM(H19:H22)</f>
        <v>3539820</v>
      </c>
      <c r="I23" s="285"/>
      <c r="J23" s="286"/>
      <c r="K23" s="284"/>
      <c r="L23" s="285"/>
      <c r="M23" s="287"/>
      <c r="N23" s="284">
        <f>SUM(N19:N22)</f>
        <v>3539820</v>
      </c>
      <c r="O23" s="288"/>
      <c r="P23" s="289"/>
      <c r="Q23" s="284">
        <f>SUM(Q19:Q22)</f>
        <v>460176.60000000003</v>
      </c>
      <c r="R23" s="285"/>
      <c r="S23" s="286"/>
      <c r="T23" s="290"/>
      <c r="U23" s="291"/>
    </row>
    <row r="24" spans="1:26" x14ac:dyDescent="0.2">
      <c r="A24" s="250" t="s">
        <v>160</v>
      </c>
      <c r="B24" s="31" t="s">
        <v>149</v>
      </c>
      <c r="C24" s="32">
        <v>45627</v>
      </c>
      <c r="D24" s="32">
        <v>45657</v>
      </c>
      <c r="E24" s="252">
        <v>80</v>
      </c>
      <c r="F24" s="253">
        <v>45663</v>
      </c>
      <c r="G24" s="254" t="s">
        <v>150</v>
      </c>
      <c r="H24" s="33">
        <v>884955</v>
      </c>
      <c r="I24" s="206"/>
      <c r="J24" s="205"/>
      <c r="K24" s="38">
        <v>0</v>
      </c>
      <c r="L24" s="209"/>
      <c r="M24" s="205"/>
      <c r="N24" s="34">
        <f t="shared" si="1"/>
        <v>884955</v>
      </c>
      <c r="O24" s="230"/>
      <c r="P24" s="231"/>
      <c r="Q24" s="35">
        <f t="shared" ref="Q24:Q27" si="3">H24*0.13*0.9</f>
        <v>103539.73500000002</v>
      </c>
      <c r="R24" s="206"/>
      <c r="S24" s="205"/>
      <c r="T24" s="36" t="s">
        <v>57</v>
      </c>
      <c r="U24" s="149">
        <v>1</v>
      </c>
    </row>
    <row r="25" spans="1:26" x14ac:dyDescent="0.2">
      <c r="A25" s="250" t="s">
        <v>160</v>
      </c>
      <c r="B25" s="31" t="s">
        <v>149</v>
      </c>
      <c r="C25" s="32">
        <v>45658</v>
      </c>
      <c r="D25" s="32">
        <v>45688</v>
      </c>
      <c r="E25" s="252">
        <v>88</v>
      </c>
      <c r="F25" s="32">
        <v>45694</v>
      </c>
      <c r="G25" s="254" t="s">
        <v>150</v>
      </c>
      <c r="H25" s="33">
        <v>884955</v>
      </c>
      <c r="I25" s="206"/>
      <c r="J25" s="205"/>
      <c r="K25" s="38">
        <v>0</v>
      </c>
      <c r="L25" s="209"/>
      <c r="M25" s="205"/>
      <c r="N25" s="34">
        <f t="shared" ref="N25" si="4">H25+K25</f>
        <v>884955</v>
      </c>
      <c r="O25" s="230"/>
      <c r="P25" s="231"/>
      <c r="Q25" s="35">
        <f t="shared" si="3"/>
        <v>103539.73500000002</v>
      </c>
      <c r="R25" s="206"/>
      <c r="S25" s="205"/>
      <c r="T25" s="36" t="s">
        <v>57</v>
      </c>
      <c r="U25" s="149">
        <v>1</v>
      </c>
    </row>
    <row r="26" spans="1:26" s="17" customFormat="1" ht="13.2" x14ac:dyDescent="0.25">
      <c r="A26" s="250" t="s">
        <v>160</v>
      </c>
      <c r="B26" s="31" t="s">
        <v>149</v>
      </c>
      <c r="C26" s="32">
        <v>45689</v>
      </c>
      <c r="D26" s="32">
        <v>45716</v>
      </c>
      <c r="E26" s="252">
        <v>80</v>
      </c>
      <c r="F26" s="32">
        <v>45722</v>
      </c>
      <c r="G26" s="254" t="s">
        <v>150</v>
      </c>
      <c r="H26" s="33">
        <v>884955</v>
      </c>
      <c r="I26" s="206"/>
      <c r="J26" s="205"/>
      <c r="K26" s="38">
        <v>0</v>
      </c>
      <c r="L26" s="209"/>
      <c r="M26" s="205"/>
      <c r="N26" s="34">
        <f t="shared" si="1"/>
        <v>884955</v>
      </c>
      <c r="O26" s="230"/>
      <c r="P26" s="231"/>
      <c r="Q26" s="35">
        <f t="shared" si="3"/>
        <v>103539.73500000002</v>
      </c>
      <c r="R26" s="206"/>
      <c r="S26" s="205"/>
      <c r="T26" s="36" t="s">
        <v>57</v>
      </c>
      <c r="U26" s="149">
        <v>1</v>
      </c>
    </row>
    <row r="27" spans="1:26" s="17" customFormat="1" ht="13.2" x14ac:dyDescent="0.25">
      <c r="A27" s="250" t="s">
        <v>160</v>
      </c>
      <c r="B27" s="31" t="s">
        <v>149</v>
      </c>
      <c r="C27" s="32">
        <v>45717</v>
      </c>
      <c r="D27" s="32">
        <v>45747</v>
      </c>
      <c r="E27" s="252">
        <v>84</v>
      </c>
      <c r="F27" s="32">
        <v>45753</v>
      </c>
      <c r="G27" s="254" t="s">
        <v>150</v>
      </c>
      <c r="H27" s="33">
        <v>884955</v>
      </c>
      <c r="I27" s="206"/>
      <c r="J27" s="233"/>
      <c r="K27" s="38"/>
      <c r="L27" s="232"/>
      <c r="M27" s="233"/>
      <c r="N27" s="34">
        <f t="shared" si="1"/>
        <v>884955</v>
      </c>
      <c r="O27" s="230"/>
      <c r="P27" s="231"/>
      <c r="Q27" s="35">
        <f t="shared" si="3"/>
        <v>103539.73500000002</v>
      </c>
      <c r="R27" s="210"/>
      <c r="S27" s="234"/>
      <c r="T27" s="36" t="s">
        <v>57</v>
      </c>
      <c r="U27" s="149">
        <v>1</v>
      </c>
    </row>
    <row r="28" spans="1:26" x14ac:dyDescent="0.2">
      <c r="A28" s="279" t="str">
        <f>A27</f>
        <v>Kutató4</v>
      </c>
      <c r="B28" s="280"/>
      <c r="C28" s="281"/>
      <c r="D28" s="281"/>
      <c r="E28" s="282"/>
      <c r="F28" s="281"/>
      <c r="G28" s="283"/>
      <c r="H28" s="284">
        <f>SUM(H24:H27)</f>
        <v>3539820</v>
      </c>
      <c r="I28" s="285"/>
      <c r="J28" s="286"/>
      <c r="K28" s="284"/>
      <c r="L28" s="285"/>
      <c r="M28" s="287"/>
      <c r="N28" s="284">
        <f>SUM(N24:N27)</f>
        <v>3539820</v>
      </c>
      <c r="O28" s="288"/>
      <c r="P28" s="289"/>
      <c r="Q28" s="284">
        <f>SUM(Q24:Q27)</f>
        <v>414158.94000000006</v>
      </c>
      <c r="R28" s="285"/>
      <c r="S28" s="286"/>
      <c r="T28" s="290"/>
      <c r="U28" s="291"/>
    </row>
    <row r="29" spans="1:26" x14ac:dyDescent="0.2">
      <c r="A29" s="250" t="s">
        <v>161</v>
      </c>
      <c r="B29" s="31" t="s">
        <v>151</v>
      </c>
      <c r="C29" s="32">
        <v>45627</v>
      </c>
      <c r="D29" s="32">
        <v>45657</v>
      </c>
      <c r="E29" s="252">
        <v>40</v>
      </c>
      <c r="F29" s="253">
        <v>45663</v>
      </c>
      <c r="G29" s="254" t="s">
        <v>150</v>
      </c>
      <c r="H29" s="33">
        <v>100000</v>
      </c>
      <c r="I29" s="206"/>
      <c r="J29" s="205"/>
      <c r="K29" s="38">
        <v>0</v>
      </c>
      <c r="L29" s="209"/>
      <c r="M29" s="205"/>
      <c r="N29" s="34">
        <f t="shared" ref="N29:N32" si="5">H29+K29</f>
        <v>100000</v>
      </c>
      <c r="O29" s="230"/>
      <c r="P29" s="231"/>
      <c r="Q29" s="35">
        <f t="shared" ref="Q29:Q32" si="6">H29*0.13*0.9</f>
        <v>11700</v>
      </c>
      <c r="R29" s="206"/>
      <c r="S29" s="205"/>
      <c r="T29" s="36" t="s">
        <v>57</v>
      </c>
      <c r="U29" s="149">
        <v>1</v>
      </c>
    </row>
    <row r="30" spans="1:26" x14ac:dyDescent="0.2">
      <c r="A30" s="250" t="s">
        <v>161</v>
      </c>
      <c r="B30" s="31" t="s">
        <v>151</v>
      </c>
      <c r="C30" s="32">
        <v>45658</v>
      </c>
      <c r="D30" s="32">
        <v>45688</v>
      </c>
      <c r="E30" s="252">
        <v>44</v>
      </c>
      <c r="F30" s="32">
        <v>45694</v>
      </c>
      <c r="G30" s="254" t="s">
        <v>150</v>
      </c>
      <c r="H30" s="33">
        <v>100000</v>
      </c>
      <c r="I30" s="206"/>
      <c r="J30" s="205"/>
      <c r="K30" s="38">
        <v>0</v>
      </c>
      <c r="L30" s="209"/>
      <c r="M30" s="205"/>
      <c r="N30" s="34">
        <f t="shared" si="5"/>
        <v>100000</v>
      </c>
      <c r="O30" s="230"/>
      <c r="P30" s="231"/>
      <c r="Q30" s="35">
        <f t="shared" si="6"/>
        <v>11700</v>
      </c>
      <c r="R30" s="206"/>
      <c r="S30" s="205"/>
      <c r="T30" s="36" t="s">
        <v>57</v>
      </c>
      <c r="U30" s="149">
        <v>1</v>
      </c>
    </row>
    <row r="31" spans="1:26" s="17" customFormat="1" ht="13.2" x14ac:dyDescent="0.25">
      <c r="A31" s="250" t="s">
        <v>161</v>
      </c>
      <c r="B31" s="31" t="s">
        <v>151</v>
      </c>
      <c r="C31" s="32">
        <v>45689</v>
      </c>
      <c r="D31" s="32">
        <v>45716</v>
      </c>
      <c r="E31" s="252">
        <v>40</v>
      </c>
      <c r="F31" s="32">
        <v>45722</v>
      </c>
      <c r="G31" s="254" t="s">
        <v>150</v>
      </c>
      <c r="H31" s="33">
        <v>100000</v>
      </c>
      <c r="I31" s="206"/>
      <c r="J31" s="205"/>
      <c r="K31" s="38">
        <v>0</v>
      </c>
      <c r="L31" s="209"/>
      <c r="M31" s="205"/>
      <c r="N31" s="34">
        <f t="shared" si="5"/>
        <v>100000</v>
      </c>
      <c r="O31" s="230"/>
      <c r="P31" s="231"/>
      <c r="Q31" s="35">
        <f t="shared" si="6"/>
        <v>11700</v>
      </c>
      <c r="R31" s="206"/>
      <c r="S31" s="205"/>
      <c r="T31" s="36" t="s">
        <v>57</v>
      </c>
      <c r="U31" s="149">
        <v>1</v>
      </c>
    </row>
    <row r="32" spans="1:26" s="17" customFormat="1" ht="13.2" x14ac:dyDescent="0.25">
      <c r="A32" s="250" t="s">
        <v>161</v>
      </c>
      <c r="B32" s="31" t="s">
        <v>151</v>
      </c>
      <c r="C32" s="32">
        <v>45717</v>
      </c>
      <c r="D32" s="32">
        <v>45747</v>
      </c>
      <c r="E32" s="252">
        <v>42</v>
      </c>
      <c r="F32" s="32">
        <v>45753</v>
      </c>
      <c r="G32" s="254" t="s">
        <v>150</v>
      </c>
      <c r="H32" s="33">
        <v>100000</v>
      </c>
      <c r="I32" s="206"/>
      <c r="J32" s="233"/>
      <c r="K32" s="38"/>
      <c r="L32" s="232"/>
      <c r="M32" s="233"/>
      <c r="N32" s="34">
        <f t="shared" si="5"/>
        <v>100000</v>
      </c>
      <c r="O32" s="230"/>
      <c r="P32" s="231"/>
      <c r="Q32" s="35">
        <f t="shared" si="6"/>
        <v>11700</v>
      </c>
      <c r="R32" s="210"/>
      <c r="S32" s="234"/>
      <c r="T32" s="36" t="s">
        <v>57</v>
      </c>
      <c r="U32" s="149">
        <v>1</v>
      </c>
    </row>
    <row r="33" spans="1:21" x14ac:dyDescent="0.2">
      <c r="A33" s="279" t="str">
        <f>A32</f>
        <v>szakmai admin1</v>
      </c>
      <c r="B33" s="280"/>
      <c r="C33" s="281"/>
      <c r="D33" s="281"/>
      <c r="E33" s="282"/>
      <c r="F33" s="281"/>
      <c r="G33" s="283"/>
      <c r="H33" s="284">
        <f>SUM(H29:H32)</f>
        <v>400000</v>
      </c>
      <c r="I33" s="285"/>
      <c r="J33" s="286"/>
      <c r="K33" s="284"/>
      <c r="L33" s="285"/>
      <c r="M33" s="287"/>
      <c r="N33" s="284">
        <f>SUM(N29:N32)</f>
        <v>400000</v>
      </c>
      <c r="O33" s="288"/>
      <c r="P33" s="289"/>
      <c r="Q33" s="284">
        <f>SUM(Q29:Q32)</f>
        <v>46800</v>
      </c>
      <c r="R33" s="285"/>
      <c r="S33" s="286"/>
      <c r="T33" s="290"/>
      <c r="U33" s="291"/>
    </row>
    <row r="34" spans="1:21" x14ac:dyDescent="0.2">
      <c r="A34" s="250" t="s">
        <v>162</v>
      </c>
      <c r="B34" s="31" t="s">
        <v>151</v>
      </c>
      <c r="C34" s="32">
        <v>45627</v>
      </c>
      <c r="D34" s="32">
        <v>45657</v>
      </c>
      <c r="E34" s="252">
        <v>40</v>
      </c>
      <c r="F34" s="253">
        <v>45663</v>
      </c>
      <c r="G34" s="254" t="s">
        <v>150</v>
      </c>
      <c r="H34" s="33">
        <v>100000</v>
      </c>
      <c r="I34" s="206"/>
      <c r="J34" s="205"/>
      <c r="K34" s="38">
        <v>0</v>
      </c>
      <c r="L34" s="209"/>
      <c r="M34" s="205"/>
      <c r="N34" s="34">
        <f t="shared" ref="N34:N37" si="7">H34+K34</f>
        <v>100000</v>
      </c>
      <c r="O34" s="230"/>
      <c r="P34" s="231"/>
      <c r="Q34" s="35">
        <f t="shared" ref="Q34:Q37" si="8">H34*0.13*0.9</f>
        <v>11700</v>
      </c>
      <c r="R34" s="206"/>
      <c r="S34" s="205"/>
      <c r="T34" s="36" t="s">
        <v>57</v>
      </c>
      <c r="U34" s="149">
        <v>1</v>
      </c>
    </row>
    <row r="35" spans="1:21" x14ac:dyDescent="0.2">
      <c r="A35" s="250" t="s">
        <v>162</v>
      </c>
      <c r="B35" s="31" t="s">
        <v>151</v>
      </c>
      <c r="C35" s="32">
        <v>45658</v>
      </c>
      <c r="D35" s="32">
        <v>45688</v>
      </c>
      <c r="E35" s="252">
        <v>44</v>
      </c>
      <c r="F35" s="32">
        <v>45694</v>
      </c>
      <c r="G35" s="254" t="s">
        <v>150</v>
      </c>
      <c r="H35" s="33">
        <v>100000</v>
      </c>
      <c r="I35" s="206"/>
      <c r="J35" s="205"/>
      <c r="K35" s="38">
        <v>0</v>
      </c>
      <c r="L35" s="209"/>
      <c r="M35" s="205"/>
      <c r="N35" s="34">
        <f t="shared" si="7"/>
        <v>100000</v>
      </c>
      <c r="O35" s="230"/>
      <c r="P35" s="231"/>
      <c r="Q35" s="35">
        <f t="shared" si="8"/>
        <v>11700</v>
      </c>
      <c r="R35" s="206"/>
      <c r="S35" s="205"/>
      <c r="T35" s="36" t="s">
        <v>57</v>
      </c>
      <c r="U35" s="149">
        <v>1</v>
      </c>
    </row>
    <row r="36" spans="1:21" s="17" customFormat="1" ht="13.2" x14ac:dyDescent="0.25">
      <c r="A36" s="250" t="s">
        <v>162</v>
      </c>
      <c r="B36" s="31" t="s">
        <v>151</v>
      </c>
      <c r="C36" s="32">
        <v>45689</v>
      </c>
      <c r="D36" s="32">
        <v>45716</v>
      </c>
      <c r="E36" s="252">
        <v>40</v>
      </c>
      <c r="F36" s="32">
        <v>45722</v>
      </c>
      <c r="G36" s="254" t="s">
        <v>150</v>
      </c>
      <c r="H36" s="33">
        <v>100000</v>
      </c>
      <c r="I36" s="206"/>
      <c r="J36" s="205"/>
      <c r="K36" s="38">
        <v>0</v>
      </c>
      <c r="L36" s="209"/>
      <c r="M36" s="205"/>
      <c r="N36" s="34">
        <f t="shared" si="7"/>
        <v>100000</v>
      </c>
      <c r="O36" s="230"/>
      <c r="P36" s="231"/>
      <c r="Q36" s="35">
        <f t="shared" si="8"/>
        <v>11700</v>
      </c>
      <c r="R36" s="206"/>
      <c r="S36" s="205"/>
      <c r="T36" s="36" t="s">
        <v>57</v>
      </c>
      <c r="U36" s="149">
        <v>1</v>
      </c>
    </row>
    <row r="37" spans="1:21" s="17" customFormat="1" ht="13.2" x14ac:dyDescent="0.25">
      <c r="A37" s="250" t="s">
        <v>162</v>
      </c>
      <c r="B37" s="31" t="s">
        <v>151</v>
      </c>
      <c r="C37" s="32">
        <v>45717</v>
      </c>
      <c r="D37" s="32">
        <v>45747</v>
      </c>
      <c r="E37" s="252">
        <v>42</v>
      </c>
      <c r="F37" s="32">
        <v>45753</v>
      </c>
      <c r="G37" s="254" t="s">
        <v>150</v>
      </c>
      <c r="H37" s="33">
        <v>100000</v>
      </c>
      <c r="I37" s="206"/>
      <c r="J37" s="233"/>
      <c r="K37" s="38"/>
      <c r="L37" s="232"/>
      <c r="M37" s="233"/>
      <c r="N37" s="34">
        <f t="shared" si="7"/>
        <v>100000</v>
      </c>
      <c r="O37" s="230"/>
      <c r="P37" s="231"/>
      <c r="Q37" s="35">
        <f t="shared" si="8"/>
        <v>11700</v>
      </c>
      <c r="R37" s="210"/>
      <c r="S37" s="234"/>
      <c r="T37" s="36" t="s">
        <v>57</v>
      </c>
      <c r="U37" s="149">
        <v>1</v>
      </c>
    </row>
    <row r="38" spans="1:21" x14ac:dyDescent="0.2">
      <c r="A38" s="279" t="str">
        <f>A37</f>
        <v>szakmai admin2</v>
      </c>
      <c r="B38" s="280"/>
      <c r="C38" s="281"/>
      <c r="D38" s="281"/>
      <c r="E38" s="282"/>
      <c r="F38" s="281"/>
      <c r="G38" s="283"/>
      <c r="H38" s="284">
        <f>SUM(H34:H37)</f>
        <v>400000</v>
      </c>
      <c r="I38" s="285"/>
      <c r="J38" s="286"/>
      <c r="K38" s="284"/>
      <c r="L38" s="285"/>
      <c r="M38" s="287"/>
      <c r="N38" s="284">
        <f>SUM(N34:N37)</f>
        <v>400000</v>
      </c>
      <c r="O38" s="288"/>
      <c r="P38" s="289"/>
      <c r="Q38" s="284">
        <f>SUM(Q34:Q37)</f>
        <v>46800</v>
      </c>
      <c r="R38" s="285"/>
      <c r="S38" s="286"/>
      <c r="T38" s="290"/>
      <c r="U38" s="291"/>
    </row>
    <row r="39" spans="1:21" x14ac:dyDescent="0.2">
      <c r="A39" s="250" t="s">
        <v>163</v>
      </c>
      <c r="B39" s="31" t="s">
        <v>151</v>
      </c>
      <c r="C39" s="32">
        <v>45627</v>
      </c>
      <c r="D39" s="32">
        <v>45657</v>
      </c>
      <c r="E39" s="252">
        <f>20*5</f>
        <v>100</v>
      </c>
      <c r="F39" s="253">
        <v>45663</v>
      </c>
      <c r="G39" s="254" t="s">
        <v>150</v>
      </c>
      <c r="H39" s="33">
        <f t="shared" ref="H39:H42" si="9">796460*0.63</f>
        <v>501769.8</v>
      </c>
      <c r="I39" s="206"/>
      <c r="J39" s="205"/>
      <c r="K39" s="38">
        <v>0</v>
      </c>
      <c r="L39" s="209"/>
      <c r="M39" s="205"/>
      <c r="N39" s="34">
        <f t="shared" ref="N39:N42" si="10">H39+K39</f>
        <v>501769.8</v>
      </c>
      <c r="O39" s="230"/>
      <c r="P39" s="231"/>
      <c r="Q39" s="35">
        <f t="shared" ref="Q39:Q42" si="11">H39*0.13*0.9</f>
        <v>58707.066599999998</v>
      </c>
      <c r="R39" s="206"/>
      <c r="S39" s="205"/>
      <c r="T39" s="36" t="s">
        <v>57</v>
      </c>
      <c r="U39" s="149">
        <v>1</v>
      </c>
    </row>
    <row r="40" spans="1:21" x14ac:dyDescent="0.2">
      <c r="A40" s="250" t="s">
        <v>163</v>
      </c>
      <c r="B40" s="31" t="s">
        <v>151</v>
      </c>
      <c r="C40" s="32">
        <v>45658</v>
      </c>
      <c r="D40" s="32">
        <v>45688</v>
      </c>
      <c r="E40" s="252">
        <f>22*5</f>
        <v>110</v>
      </c>
      <c r="F40" s="32">
        <v>45694</v>
      </c>
      <c r="G40" s="254" t="s">
        <v>150</v>
      </c>
      <c r="H40" s="33">
        <f t="shared" si="9"/>
        <v>501769.8</v>
      </c>
      <c r="I40" s="206"/>
      <c r="J40" s="205"/>
      <c r="K40" s="38">
        <v>0</v>
      </c>
      <c r="L40" s="209"/>
      <c r="M40" s="205"/>
      <c r="N40" s="34">
        <f t="shared" si="10"/>
        <v>501769.8</v>
      </c>
      <c r="O40" s="230"/>
      <c r="P40" s="231"/>
      <c r="Q40" s="35">
        <f t="shared" si="11"/>
        <v>58707.066599999998</v>
      </c>
      <c r="R40" s="206"/>
      <c r="S40" s="205"/>
      <c r="T40" s="36" t="s">
        <v>57</v>
      </c>
      <c r="U40" s="149">
        <v>1</v>
      </c>
    </row>
    <row r="41" spans="1:21" s="17" customFormat="1" ht="13.2" x14ac:dyDescent="0.25">
      <c r="A41" s="250" t="s">
        <v>163</v>
      </c>
      <c r="B41" s="31" t="s">
        <v>151</v>
      </c>
      <c r="C41" s="32">
        <v>45689</v>
      </c>
      <c r="D41" s="32">
        <v>45716</v>
      </c>
      <c r="E41" s="252">
        <f>20*5</f>
        <v>100</v>
      </c>
      <c r="F41" s="32">
        <v>45722</v>
      </c>
      <c r="G41" s="254" t="s">
        <v>150</v>
      </c>
      <c r="H41" s="33">
        <f t="shared" si="9"/>
        <v>501769.8</v>
      </c>
      <c r="I41" s="206"/>
      <c r="J41" s="205"/>
      <c r="K41" s="38">
        <v>0</v>
      </c>
      <c r="L41" s="209"/>
      <c r="M41" s="205"/>
      <c r="N41" s="34">
        <f t="shared" si="10"/>
        <v>501769.8</v>
      </c>
      <c r="O41" s="230"/>
      <c r="P41" s="231"/>
      <c r="Q41" s="35">
        <f t="shared" si="11"/>
        <v>58707.066599999998</v>
      </c>
      <c r="R41" s="206"/>
      <c r="S41" s="205"/>
      <c r="T41" s="36" t="s">
        <v>57</v>
      </c>
      <c r="U41" s="149">
        <v>1</v>
      </c>
    </row>
    <row r="42" spans="1:21" s="17" customFormat="1" ht="13.2" x14ac:dyDescent="0.25">
      <c r="A42" s="250" t="s">
        <v>163</v>
      </c>
      <c r="B42" s="31" t="s">
        <v>151</v>
      </c>
      <c r="C42" s="32">
        <v>45717</v>
      </c>
      <c r="D42" s="32">
        <v>45747</v>
      </c>
      <c r="E42" s="252">
        <f>21*5</f>
        <v>105</v>
      </c>
      <c r="F42" s="32">
        <v>45753</v>
      </c>
      <c r="G42" s="254" t="s">
        <v>150</v>
      </c>
      <c r="H42" s="33">
        <f t="shared" si="9"/>
        <v>501769.8</v>
      </c>
      <c r="I42" s="206"/>
      <c r="J42" s="233"/>
      <c r="K42" s="38"/>
      <c r="L42" s="232"/>
      <c r="M42" s="233"/>
      <c r="N42" s="34">
        <f t="shared" si="10"/>
        <v>501769.8</v>
      </c>
      <c r="O42" s="230"/>
      <c r="P42" s="231"/>
      <c r="Q42" s="35">
        <f t="shared" si="11"/>
        <v>58707.066599999998</v>
      </c>
      <c r="R42" s="210"/>
      <c r="S42" s="234"/>
      <c r="T42" s="36" t="s">
        <v>57</v>
      </c>
      <c r="U42" s="149">
        <v>1</v>
      </c>
    </row>
    <row r="43" spans="1:21" x14ac:dyDescent="0.2">
      <c r="A43" s="279" t="str">
        <f>A42</f>
        <v>Laborasszisztens1</v>
      </c>
      <c r="B43" s="280"/>
      <c r="C43" s="281"/>
      <c r="D43" s="281"/>
      <c r="E43" s="282"/>
      <c r="F43" s="281"/>
      <c r="G43" s="283"/>
      <c r="H43" s="284">
        <f>SUM(H39:H42)</f>
        <v>2007079.2</v>
      </c>
      <c r="I43" s="285"/>
      <c r="J43" s="286"/>
      <c r="K43" s="284"/>
      <c r="L43" s="285"/>
      <c r="M43" s="287"/>
      <c r="N43" s="284">
        <f>SUM(N39:N42)</f>
        <v>2007079.2</v>
      </c>
      <c r="O43" s="288"/>
      <c r="P43" s="289"/>
      <c r="Q43" s="284">
        <f>SUM(Q39:Q42)</f>
        <v>234828.26639999999</v>
      </c>
      <c r="R43" s="285"/>
      <c r="S43" s="286"/>
      <c r="T43" s="290"/>
      <c r="U43" s="291"/>
    </row>
    <row r="44" spans="1:21" x14ac:dyDescent="0.2">
      <c r="A44" s="250" t="s">
        <v>164</v>
      </c>
      <c r="B44" s="31" t="s">
        <v>151</v>
      </c>
      <c r="C44" s="32">
        <v>45627</v>
      </c>
      <c r="D44" s="32">
        <v>45657</v>
      </c>
      <c r="E44" s="252">
        <v>80</v>
      </c>
      <c r="F44" s="253">
        <v>45663</v>
      </c>
      <c r="G44" s="254" t="s">
        <v>150</v>
      </c>
      <c r="H44" s="33">
        <f>650000*0.5</f>
        <v>325000</v>
      </c>
      <c r="I44" s="206"/>
      <c r="J44" s="205"/>
      <c r="K44" s="38">
        <v>0</v>
      </c>
      <c r="L44" s="209"/>
      <c r="M44" s="205"/>
      <c r="N44" s="34">
        <f t="shared" ref="N44:N47" si="12">H44+K44</f>
        <v>325000</v>
      </c>
      <c r="O44" s="230"/>
      <c r="P44" s="231"/>
      <c r="Q44" s="35">
        <f t="shared" ref="Q44:Q47" si="13">H44*0.13*0.9</f>
        <v>38025</v>
      </c>
      <c r="R44" s="206"/>
      <c r="S44" s="205"/>
      <c r="T44" s="36" t="s">
        <v>57</v>
      </c>
      <c r="U44" s="149">
        <v>1</v>
      </c>
    </row>
    <row r="45" spans="1:21" x14ac:dyDescent="0.2">
      <c r="A45" s="250" t="s">
        <v>164</v>
      </c>
      <c r="B45" s="31" t="s">
        <v>151</v>
      </c>
      <c r="C45" s="32">
        <v>45658</v>
      </c>
      <c r="D45" s="32">
        <v>45688</v>
      </c>
      <c r="E45" s="252">
        <v>88</v>
      </c>
      <c r="F45" s="32">
        <v>45694</v>
      </c>
      <c r="G45" s="254" t="s">
        <v>150</v>
      </c>
      <c r="H45" s="33">
        <f t="shared" ref="H45:H47" si="14">650000*0.5</f>
        <v>325000</v>
      </c>
      <c r="I45" s="206"/>
      <c r="J45" s="205"/>
      <c r="K45" s="38">
        <v>0</v>
      </c>
      <c r="L45" s="209"/>
      <c r="M45" s="205"/>
      <c r="N45" s="34">
        <f t="shared" si="12"/>
        <v>325000</v>
      </c>
      <c r="O45" s="230"/>
      <c r="P45" s="231"/>
      <c r="Q45" s="35">
        <f t="shared" si="13"/>
        <v>38025</v>
      </c>
      <c r="R45" s="206"/>
      <c r="S45" s="205"/>
      <c r="T45" s="36" t="s">
        <v>57</v>
      </c>
      <c r="U45" s="149">
        <v>1</v>
      </c>
    </row>
    <row r="46" spans="1:21" s="17" customFormat="1" ht="13.2" x14ac:dyDescent="0.25">
      <c r="A46" s="250" t="s">
        <v>164</v>
      </c>
      <c r="B46" s="31" t="s">
        <v>151</v>
      </c>
      <c r="C46" s="32">
        <v>45689</v>
      </c>
      <c r="D46" s="32">
        <v>45716</v>
      </c>
      <c r="E46" s="252">
        <v>80</v>
      </c>
      <c r="F46" s="32">
        <v>45722</v>
      </c>
      <c r="G46" s="254" t="s">
        <v>150</v>
      </c>
      <c r="H46" s="33">
        <f t="shared" si="14"/>
        <v>325000</v>
      </c>
      <c r="I46" s="206"/>
      <c r="J46" s="205"/>
      <c r="K46" s="38">
        <v>0</v>
      </c>
      <c r="L46" s="209"/>
      <c r="M46" s="205"/>
      <c r="N46" s="34">
        <f t="shared" si="12"/>
        <v>325000</v>
      </c>
      <c r="O46" s="230"/>
      <c r="P46" s="231"/>
      <c r="Q46" s="35">
        <f t="shared" si="13"/>
        <v>38025</v>
      </c>
      <c r="R46" s="206"/>
      <c r="S46" s="205"/>
      <c r="T46" s="36" t="s">
        <v>57</v>
      </c>
      <c r="U46" s="149">
        <v>1</v>
      </c>
    </row>
    <row r="47" spans="1:21" s="17" customFormat="1" ht="13.2" x14ac:dyDescent="0.25">
      <c r="A47" s="250" t="s">
        <v>164</v>
      </c>
      <c r="B47" s="31" t="s">
        <v>151</v>
      </c>
      <c r="C47" s="32">
        <v>45717</v>
      </c>
      <c r="D47" s="32">
        <v>45747</v>
      </c>
      <c r="E47" s="252">
        <v>84</v>
      </c>
      <c r="F47" s="32">
        <v>45753</v>
      </c>
      <c r="G47" s="254" t="s">
        <v>150</v>
      </c>
      <c r="H47" s="33">
        <f t="shared" si="14"/>
        <v>325000</v>
      </c>
      <c r="I47" s="206"/>
      <c r="J47" s="233"/>
      <c r="K47" s="38"/>
      <c r="L47" s="232"/>
      <c r="M47" s="233"/>
      <c r="N47" s="34">
        <f t="shared" si="12"/>
        <v>325000</v>
      </c>
      <c r="O47" s="230"/>
      <c r="P47" s="231"/>
      <c r="Q47" s="35">
        <f t="shared" si="13"/>
        <v>38025</v>
      </c>
      <c r="R47" s="210"/>
      <c r="S47" s="234"/>
      <c r="T47" s="36" t="s">
        <v>57</v>
      </c>
      <c r="U47" s="149">
        <v>1</v>
      </c>
    </row>
    <row r="48" spans="1:21" x14ac:dyDescent="0.2">
      <c r="A48" s="279" t="str">
        <f>A47</f>
        <v>Laborasszisztens2</v>
      </c>
      <c r="B48" s="280"/>
      <c r="C48" s="281"/>
      <c r="D48" s="281"/>
      <c r="E48" s="282"/>
      <c r="F48" s="281"/>
      <c r="G48" s="283"/>
      <c r="H48" s="284">
        <f>SUM(H44:H47)</f>
        <v>1300000</v>
      </c>
      <c r="I48" s="285"/>
      <c r="J48" s="286"/>
      <c r="K48" s="284"/>
      <c r="L48" s="285"/>
      <c r="M48" s="287"/>
      <c r="N48" s="284">
        <f>SUM(N44:N47)</f>
        <v>1300000</v>
      </c>
      <c r="O48" s="288"/>
      <c r="P48" s="289"/>
      <c r="Q48" s="284">
        <f>SUM(Q44:Q47)</f>
        <v>152100</v>
      </c>
      <c r="R48" s="285"/>
      <c r="S48" s="286"/>
      <c r="T48" s="290"/>
      <c r="U48" s="291"/>
    </row>
    <row r="49" spans="1:21" ht="10.95" customHeight="1" x14ac:dyDescent="0.2">
      <c r="A49" s="41"/>
      <c r="B49" s="37"/>
      <c r="C49" s="42"/>
      <c r="D49" s="42"/>
      <c r="E49" s="252"/>
      <c r="F49" s="32"/>
      <c r="G49" s="254"/>
      <c r="H49" s="43"/>
      <c r="I49" s="210"/>
      <c r="J49" s="234"/>
      <c r="K49" s="44"/>
      <c r="L49" s="247"/>
      <c r="M49" s="234"/>
      <c r="N49" s="45">
        <f t="shared" ref="N49:N52" si="15">H49+K49</f>
        <v>0</v>
      </c>
      <c r="O49" s="248"/>
      <c r="P49" s="249"/>
      <c r="Q49" s="43">
        <f t="shared" ref="Q49:Q50" si="16">H49*0.13*0.9</f>
        <v>0</v>
      </c>
      <c r="R49" s="235"/>
      <c r="S49" s="211"/>
      <c r="T49" s="36"/>
      <c r="U49" s="150">
        <v>1</v>
      </c>
    </row>
    <row r="50" spans="1:21" ht="10.95" customHeight="1" x14ac:dyDescent="0.2">
      <c r="A50" s="41"/>
      <c r="B50" s="37"/>
      <c r="C50" s="42"/>
      <c r="D50" s="42"/>
      <c r="E50" s="252"/>
      <c r="F50" s="32"/>
      <c r="G50" s="254"/>
      <c r="H50" s="43"/>
      <c r="I50" s="210"/>
      <c r="J50" s="234"/>
      <c r="K50" s="44"/>
      <c r="L50" s="247"/>
      <c r="M50" s="234"/>
      <c r="N50" s="45">
        <f t="shared" si="15"/>
        <v>0</v>
      </c>
      <c r="O50" s="248"/>
      <c r="P50" s="249"/>
      <c r="Q50" s="43">
        <f t="shared" si="16"/>
        <v>0</v>
      </c>
      <c r="R50" s="235"/>
      <c r="S50" s="211"/>
      <c r="T50" s="36"/>
      <c r="U50" s="150">
        <v>1</v>
      </c>
    </row>
    <row r="51" spans="1:21" ht="10.95" customHeight="1" x14ac:dyDescent="0.2">
      <c r="A51" s="41"/>
      <c r="B51" s="37"/>
      <c r="C51" s="40"/>
      <c r="D51" s="40"/>
      <c r="E51" s="252"/>
      <c r="F51" s="32"/>
      <c r="G51" s="254"/>
      <c r="H51" s="43"/>
      <c r="I51" s="210"/>
      <c r="J51" s="234"/>
      <c r="K51" s="44"/>
      <c r="L51" s="247"/>
      <c r="M51" s="234"/>
      <c r="N51" s="45">
        <f t="shared" si="15"/>
        <v>0</v>
      </c>
      <c r="O51" s="248"/>
      <c r="P51" s="249"/>
      <c r="Q51" s="43">
        <f>H51*0.13</f>
        <v>0</v>
      </c>
      <c r="R51" s="235"/>
      <c r="S51" s="211"/>
      <c r="T51" s="36"/>
      <c r="U51" s="150">
        <v>1</v>
      </c>
    </row>
    <row r="52" spans="1:21" ht="10.95" customHeight="1" thickBot="1" x14ac:dyDescent="0.25">
      <c r="A52" s="41"/>
      <c r="B52" s="37"/>
      <c r="C52" s="42"/>
      <c r="D52" s="42"/>
      <c r="E52" s="252"/>
      <c r="F52" s="32"/>
      <c r="G52" s="254"/>
      <c r="H52" s="43"/>
      <c r="I52" s="210"/>
      <c r="J52" s="234"/>
      <c r="K52" s="44"/>
      <c r="L52" s="247"/>
      <c r="M52" s="234"/>
      <c r="N52" s="45">
        <f t="shared" si="15"/>
        <v>0</v>
      </c>
      <c r="O52" s="248"/>
      <c r="P52" s="249"/>
      <c r="Q52" s="43">
        <f t="shared" ref="Q52" si="17">H52*0.13</f>
        <v>0</v>
      </c>
      <c r="R52" s="235"/>
      <c r="S52" s="211"/>
      <c r="T52" s="36"/>
      <c r="U52" s="150">
        <v>1</v>
      </c>
    </row>
    <row r="53" spans="1:21" ht="13.5" customHeight="1" thickBot="1" x14ac:dyDescent="0.25">
      <c r="A53" s="316"/>
      <c r="B53" s="317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8"/>
    </row>
    <row r="54" spans="1:21" ht="13.5" customHeight="1" thickBot="1" x14ac:dyDescent="0.25">
      <c r="A54" s="319" t="s">
        <v>0</v>
      </c>
      <c r="B54" s="320"/>
      <c r="C54" s="320"/>
      <c r="D54" s="320"/>
      <c r="E54" s="320"/>
      <c r="F54" s="320"/>
      <c r="G54" s="321"/>
      <c r="H54" s="46">
        <f>+H48+H43+H38+H33+H28+H23+H18+H13</f>
        <v>18266359.199999999</v>
      </c>
      <c r="I54" s="47">
        <f t="shared" ref="H54:S54" si="18">SUM(I9:I52)</f>
        <v>0</v>
      </c>
      <c r="J54" s="48">
        <f t="shared" si="18"/>
        <v>0</v>
      </c>
      <c r="K54" s="46">
        <f>SUM(K9:K52)</f>
        <v>0</v>
      </c>
      <c r="L54" s="47">
        <f t="shared" si="18"/>
        <v>0</v>
      </c>
      <c r="M54" s="48">
        <f t="shared" si="18"/>
        <v>0</v>
      </c>
      <c r="N54" s="46">
        <f>+N48+N43+N38+N33+N28+N23+N18+N13</f>
        <v>18266359.199999999</v>
      </c>
      <c r="O54" s="47">
        <f t="shared" si="18"/>
        <v>0</v>
      </c>
      <c r="P54" s="48">
        <f t="shared" si="18"/>
        <v>0</v>
      </c>
      <c r="Q54" s="46">
        <f>+Q48+Q43+Q38+Q33+Q28+Q23+Q18+Q13</f>
        <v>2275217.0064000003</v>
      </c>
      <c r="R54" s="47">
        <f t="shared" si="18"/>
        <v>0</v>
      </c>
      <c r="S54" s="49">
        <f t="shared" si="18"/>
        <v>0</v>
      </c>
      <c r="T54" s="50"/>
      <c r="U54" s="50"/>
    </row>
    <row r="55" spans="1:21" x14ac:dyDescent="0.2">
      <c r="B55" s="51"/>
      <c r="C55" s="51"/>
      <c r="D55" s="51"/>
      <c r="E55" s="22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  <row r="56" spans="1:21" x14ac:dyDescent="0.2">
      <c r="A56" s="315" t="s">
        <v>74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</row>
    <row r="57" spans="1:21" x14ac:dyDescent="0.2">
      <c r="A57" s="315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</row>
    <row r="58" spans="1:21" x14ac:dyDescent="0.2">
      <c r="A58" s="315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</row>
    <row r="59" spans="1:21" ht="13.2" x14ac:dyDescent="0.25">
      <c r="E59" s="18"/>
      <c r="O59" s="241"/>
      <c r="P59" s="242"/>
      <c r="Q59" s="242"/>
      <c r="R59" s="17"/>
      <c r="S59" s="242"/>
    </row>
  </sheetData>
  <mergeCells count="21">
    <mergeCell ref="A56:U58"/>
    <mergeCell ref="A53:U53"/>
    <mergeCell ref="A54:G54"/>
    <mergeCell ref="A7:B7"/>
    <mergeCell ref="G7:G8"/>
    <mergeCell ref="T7:T8"/>
    <mergeCell ref="C7:D7"/>
    <mergeCell ref="U7:U8"/>
    <mergeCell ref="E7:E8"/>
    <mergeCell ref="A1:F1"/>
    <mergeCell ref="A2:F2"/>
    <mergeCell ref="A3:F3"/>
    <mergeCell ref="G1:K1"/>
    <mergeCell ref="G2:K2"/>
    <mergeCell ref="G3:K3"/>
    <mergeCell ref="A5:U5"/>
    <mergeCell ref="F7:F8"/>
    <mergeCell ref="Q7:S7"/>
    <mergeCell ref="H7:J7"/>
    <mergeCell ref="K7:M7"/>
    <mergeCell ref="N7:P7"/>
  </mergeCells>
  <phoneticPr fontId="2" type="noConversion"/>
  <dataValidations count="2">
    <dataValidation type="list" allowBlank="1" showInputMessage="1" showErrorMessage="1" sqref="B9:B52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 xml:space="preserve">K+F munkatárs," Techn., segédszem.", Pr.menedzser, Egyéb </x12ac:list>
        </mc:Choice>
        <mc:Fallback>
          <formula1>"K+F munkatárs, Techn., segédszem., Pr.menedzser, Egyéb "</formula1>
        </mc:Fallback>
      </mc:AlternateContent>
    </dataValidation>
    <dataValidation type="list" allowBlank="1" showInputMessage="1" showErrorMessage="1" sqref="G9:G52" xr:uid="{00000000-0002-0000-0100-000000000000}">
      <formula1>"Á, M,"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ignoredErrors>
    <ignoredError sqref="I54:M54 O54:P54 R54:S5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'Támogatás típusa'!$A$4:$A$17</xm:f>
          </x14:formula1>
          <xm:sqref>T9:T52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view="pageBreakPreview" zoomScale="110" zoomScaleNormal="100" zoomScaleSheetLayoutView="110" zoomScalePageLayoutView="130" workbookViewId="0">
      <selection activeCell="B25" sqref="B25:O25"/>
    </sheetView>
  </sheetViews>
  <sheetFormatPr defaultColWidth="9.109375" defaultRowHeight="10.199999999999999" x14ac:dyDescent="0.2"/>
  <cols>
    <col min="1" max="1" width="4.44140625" style="18" customWidth="1"/>
    <col min="2" max="2" width="23.33203125" style="18" customWidth="1"/>
    <col min="3" max="3" width="11.6640625" style="18" customWidth="1"/>
    <col min="4" max="4" width="11.88671875" style="18" customWidth="1"/>
    <col min="5" max="5" width="8.109375" style="18" customWidth="1"/>
    <col min="6" max="6" width="8" style="18" customWidth="1"/>
    <col min="7" max="7" width="7.5546875" style="18" customWidth="1"/>
    <col min="8" max="8" width="25" style="18" customWidth="1"/>
    <col min="9" max="9" width="9.109375" style="18" customWidth="1"/>
    <col min="10" max="10" width="9.6640625" style="18" customWidth="1"/>
    <col min="11" max="11" width="7.5546875" style="18" customWidth="1"/>
    <col min="12" max="12" width="9" style="18" customWidth="1"/>
    <col min="13" max="13" width="9.44140625" style="18" customWidth="1"/>
    <col min="14" max="14" width="7.44140625" style="18" customWidth="1"/>
    <col min="15" max="15" width="7.6640625" style="18" customWidth="1"/>
    <col min="16" max="16" width="11" style="18" customWidth="1"/>
    <col min="17" max="17" width="5.33203125" style="18" customWidth="1"/>
    <col min="18" max="16384" width="9.109375" style="18"/>
  </cols>
  <sheetData>
    <row r="1" spans="1:17" ht="11.25" customHeight="1" x14ac:dyDescent="0.2">
      <c r="A1" s="341" t="s">
        <v>2</v>
      </c>
      <c r="B1" s="342"/>
      <c r="C1" s="342"/>
      <c r="D1" s="343"/>
      <c r="E1" s="311" t="str">
        <f>+'(KNY)könyvvizsgálói nyilatkozat'!$B4</f>
        <v>Semmelweis Egyetem</v>
      </c>
      <c r="F1" s="311"/>
      <c r="G1" s="311"/>
      <c r="H1" s="311"/>
      <c r="I1" s="311"/>
      <c r="J1" s="126"/>
      <c r="K1" s="19"/>
    </row>
    <row r="2" spans="1:17" ht="11.25" customHeight="1" x14ac:dyDescent="0.2">
      <c r="A2" s="341" t="s">
        <v>3</v>
      </c>
      <c r="B2" s="342"/>
      <c r="C2" s="342"/>
      <c r="D2" s="343"/>
      <c r="E2" s="311" t="str">
        <f>+'(KNY)könyvvizsgálói nyilatkozat'!$B5</f>
        <v>Felhívás_1_0001</v>
      </c>
      <c r="F2" s="311"/>
      <c r="G2" s="311"/>
      <c r="H2" s="311"/>
      <c r="I2" s="311"/>
      <c r="J2" s="126"/>
      <c r="K2" s="19"/>
    </row>
    <row r="3" spans="1:17" ht="11.25" customHeight="1" x14ac:dyDescent="0.2">
      <c r="A3" s="344" t="s">
        <v>48</v>
      </c>
      <c r="B3" s="345"/>
      <c r="C3" s="345"/>
      <c r="D3" s="346"/>
      <c r="E3" s="312" t="str">
        <f>+'(KNY)könyvvizsgálói nyilatkozat'!$B6</f>
        <v>2024.12.01-2025.03.31</v>
      </c>
      <c r="F3" s="313"/>
      <c r="G3" s="313"/>
      <c r="H3" s="313"/>
      <c r="I3" s="314"/>
      <c r="J3" s="127"/>
      <c r="K3" s="128"/>
    </row>
    <row r="4" spans="1:17" x14ac:dyDescent="0.2">
      <c r="A4" s="62"/>
      <c r="B4" s="62"/>
      <c r="C4" s="62"/>
      <c r="D4" s="62"/>
      <c r="E4" s="63"/>
      <c r="F4" s="63"/>
      <c r="G4" s="63"/>
      <c r="H4" s="64"/>
      <c r="I4" s="64"/>
      <c r="J4" s="64"/>
      <c r="K4" s="64"/>
    </row>
    <row r="5" spans="1:17" ht="12" x14ac:dyDescent="0.2">
      <c r="A5" s="299" t="s">
        <v>65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12.6" thickBot="1" x14ac:dyDescent="0.3">
      <c r="A6" s="65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26.25" customHeight="1" x14ac:dyDescent="0.2">
      <c r="A7" s="324" t="s">
        <v>18</v>
      </c>
      <c r="B7" s="324" t="s">
        <v>31</v>
      </c>
      <c r="C7" s="324" t="s">
        <v>32</v>
      </c>
      <c r="D7" s="324" t="s">
        <v>28</v>
      </c>
      <c r="E7" s="324" t="s">
        <v>29</v>
      </c>
      <c r="F7" s="324" t="s">
        <v>19</v>
      </c>
      <c r="G7" s="324" t="s">
        <v>33</v>
      </c>
      <c r="H7" s="324" t="s">
        <v>30</v>
      </c>
      <c r="I7" s="338" t="s">
        <v>34</v>
      </c>
      <c r="J7" s="339"/>
      <c r="K7" s="340"/>
      <c r="L7" s="338" t="s">
        <v>35</v>
      </c>
      <c r="M7" s="339"/>
      <c r="N7" s="339"/>
      <c r="O7" s="340"/>
      <c r="P7" s="324" t="s">
        <v>100</v>
      </c>
      <c r="Q7" s="324" t="s">
        <v>25</v>
      </c>
    </row>
    <row r="8" spans="1:17" ht="26.25" customHeight="1" thickBot="1" x14ac:dyDescent="0.25">
      <c r="A8" s="325" t="s">
        <v>10</v>
      </c>
      <c r="B8" s="325"/>
      <c r="C8" s="325"/>
      <c r="D8" s="325"/>
      <c r="E8" s="325"/>
      <c r="F8" s="325"/>
      <c r="G8" s="325"/>
      <c r="H8" s="325"/>
      <c r="I8" s="66" t="s">
        <v>11</v>
      </c>
      <c r="J8" s="68" t="s">
        <v>12</v>
      </c>
      <c r="K8" s="68" t="s">
        <v>50</v>
      </c>
      <c r="L8" s="66" t="s">
        <v>4</v>
      </c>
      <c r="M8" s="68" t="s">
        <v>5</v>
      </c>
      <c r="N8" s="68" t="s">
        <v>13</v>
      </c>
      <c r="O8" s="69" t="s">
        <v>7</v>
      </c>
      <c r="P8" s="325"/>
      <c r="Q8" s="325"/>
    </row>
    <row r="9" spans="1:17" x14ac:dyDescent="0.2">
      <c r="A9" s="77">
        <v>1</v>
      </c>
      <c r="B9" s="78"/>
      <c r="C9" s="137"/>
      <c r="D9" s="245"/>
      <c r="E9" s="131"/>
      <c r="F9" s="131"/>
      <c r="G9" s="131"/>
      <c r="H9" s="132"/>
      <c r="I9" s="84"/>
      <c r="J9" s="118"/>
      <c r="K9" s="83"/>
      <c r="L9" s="75"/>
      <c r="M9" s="244"/>
      <c r="N9" s="214"/>
      <c r="O9" s="111"/>
      <c r="P9" s="200" t="s">
        <v>57</v>
      </c>
      <c r="Q9" s="151">
        <v>1</v>
      </c>
    </row>
    <row r="10" spans="1:17" x14ac:dyDescent="0.2">
      <c r="A10" s="77">
        <v>2</v>
      </c>
      <c r="B10" s="78"/>
      <c r="C10" s="137"/>
      <c r="D10" s="245"/>
      <c r="E10" s="131"/>
      <c r="F10" s="138"/>
      <c r="G10" s="138"/>
      <c r="H10" s="212"/>
      <c r="I10" s="133"/>
      <c r="J10" s="134"/>
      <c r="K10" s="135"/>
      <c r="L10" s="75"/>
      <c r="M10" s="214"/>
      <c r="N10" s="214"/>
      <c r="O10" s="111"/>
      <c r="P10" s="200" t="s">
        <v>57</v>
      </c>
      <c r="Q10" s="152">
        <v>1</v>
      </c>
    </row>
    <row r="11" spans="1:17" x14ac:dyDescent="0.2">
      <c r="A11" s="77"/>
      <c r="B11" s="78"/>
      <c r="C11" s="137"/>
      <c r="D11" s="245"/>
      <c r="E11" s="131"/>
      <c r="F11" s="138"/>
      <c r="G11" s="138"/>
      <c r="H11" s="212"/>
      <c r="I11" s="133"/>
      <c r="J11" s="134"/>
      <c r="K11" s="135"/>
      <c r="L11" s="75"/>
      <c r="M11" s="214"/>
      <c r="N11" s="214"/>
      <c r="O11" s="111"/>
      <c r="P11" s="200" t="s">
        <v>57</v>
      </c>
      <c r="Q11" s="152">
        <v>1</v>
      </c>
    </row>
    <row r="12" spans="1:17" x14ac:dyDescent="0.2">
      <c r="A12" s="77">
        <v>4</v>
      </c>
      <c r="B12" s="78"/>
      <c r="C12" s="137"/>
      <c r="D12" s="245"/>
      <c r="E12" s="131"/>
      <c r="F12" s="138"/>
      <c r="G12" s="138"/>
      <c r="H12" s="212"/>
      <c r="I12" s="133"/>
      <c r="J12" s="134"/>
      <c r="K12" s="135"/>
      <c r="L12" s="75"/>
      <c r="M12" s="214"/>
      <c r="N12" s="214"/>
      <c r="O12" s="111"/>
      <c r="P12" s="200" t="s">
        <v>57</v>
      </c>
      <c r="Q12" s="152">
        <v>1</v>
      </c>
    </row>
    <row r="13" spans="1:17" x14ac:dyDescent="0.2">
      <c r="A13" s="77">
        <v>5</v>
      </c>
      <c r="B13" s="78"/>
      <c r="C13" s="137"/>
      <c r="D13" s="245"/>
      <c r="E13" s="131"/>
      <c r="F13" s="138"/>
      <c r="G13" s="138"/>
      <c r="H13" s="212"/>
      <c r="I13" s="133"/>
      <c r="J13" s="134"/>
      <c r="K13" s="135"/>
      <c r="L13" s="75"/>
      <c r="M13" s="214"/>
      <c r="N13" s="214"/>
      <c r="O13" s="111"/>
      <c r="P13" s="200" t="s">
        <v>57</v>
      </c>
      <c r="Q13" s="152">
        <v>1</v>
      </c>
    </row>
    <row r="14" spans="1:17" x14ac:dyDescent="0.2">
      <c r="A14" s="77">
        <v>6</v>
      </c>
      <c r="B14" s="78"/>
      <c r="C14" s="137"/>
      <c r="D14" s="245"/>
      <c r="E14" s="131"/>
      <c r="F14" s="138"/>
      <c r="G14" s="138"/>
      <c r="H14" s="212"/>
      <c r="I14" s="133"/>
      <c r="J14" s="134"/>
      <c r="K14" s="135"/>
      <c r="L14" s="75"/>
      <c r="M14" s="214"/>
      <c r="N14" s="214"/>
      <c r="O14" s="111"/>
      <c r="P14" s="200" t="s">
        <v>57</v>
      </c>
      <c r="Q14" s="152">
        <v>1</v>
      </c>
    </row>
    <row r="15" spans="1:17" x14ac:dyDescent="0.2">
      <c r="A15" s="77">
        <v>7</v>
      </c>
      <c r="B15" s="78"/>
      <c r="C15" s="137"/>
      <c r="D15" s="245"/>
      <c r="E15" s="131"/>
      <c r="F15" s="138"/>
      <c r="G15" s="138"/>
      <c r="H15" s="212"/>
      <c r="I15" s="133"/>
      <c r="J15" s="134"/>
      <c r="K15" s="135"/>
      <c r="L15" s="75"/>
      <c r="M15" s="214"/>
      <c r="N15" s="214"/>
      <c r="O15" s="111"/>
      <c r="P15" s="200" t="s">
        <v>57</v>
      </c>
      <c r="Q15" s="152">
        <v>1</v>
      </c>
    </row>
    <row r="16" spans="1:17" x14ac:dyDescent="0.2">
      <c r="A16" s="77">
        <v>8</v>
      </c>
      <c r="B16" s="78"/>
      <c r="C16" s="137"/>
      <c r="D16" s="245"/>
      <c r="E16" s="131"/>
      <c r="F16" s="138"/>
      <c r="G16" s="138"/>
      <c r="H16" s="212"/>
      <c r="I16" s="133"/>
      <c r="J16" s="134"/>
      <c r="K16" s="135"/>
      <c r="L16" s="75"/>
      <c r="M16" s="214"/>
      <c r="N16" s="214"/>
      <c r="O16" s="111"/>
      <c r="P16" s="200" t="s">
        <v>57</v>
      </c>
      <c r="Q16" s="152">
        <v>1</v>
      </c>
    </row>
    <row r="17" spans="1:17" x14ac:dyDescent="0.2">
      <c r="A17" s="77">
        <v>9</v>
      </c>
      <c r="B17" s="78"/>
      <c r="C17" s="137"/>
      <c r="D17" s="245"/>
      <c r="E17" s="131"/>
      <c r="F17" s="138"/>
      <c r="G17" s="138"/>
      <c r="H17" s="212"/>
      <c r="I17" s="133"/>
      <c r="J17" s="134"/>
      <c r="K17" s="135"/>
      <c r="L17" s="75"/>
      <c r="M17" s="214"/>
      <c r="N17" s="214"/>
      <c r="O17" s="111"/>
      <c r="P17" s="200" t="s">
        <v>57</v>
      </c>
      <c r="Q17" s="152">
        <v>1</v>
      </c>
    </row>
    <row r="18" spans="1:17" x14ac:dyDescent="0.2">
      <c r="A18" s="77">
        <v>10</v>
      </c>
      <c r="B18" s="78"/>
      <c r="C18" s="137"/>
      <c r="D18" s="245"/>
      <c r="E18" s="131"/>
      <c r="F18" s="138"/>
      <c r="G18" s="138"/>
      <c r="H18" s="212"/>
      <c r="I18" s="133"/>
      <c r="J18" s="134"/>
      <c r="K18" s="135"/>
      <c r="L18" s="75"/>
      <c r="M18" s="214"/>
      <c r="N18" s="214"/>
      <c r="O18" s="111"/>
      <c r="P18" s="200" t="s">
        <v>57</v>
      </c>
      <c r="Q18" s="152">
        <v>1</v>
      </c>
    </row>
    <row r="19" spans="1:17" x14ac:dyDescent="0.2">
      <c r="A19" s="77">
        <v>11</v>
      </c>
      <c r="B19" s="78"/>
      <c r="C19" s="251"/>
      <c r="D19" s="245"/>
      <c r="E19" s="131"/>
      <c r="F19" s="138"/>
      <c r="G19" s="138"/>
      <c r="H19" s="212"/>
      <c r="I19" s="133"/>
      <c r="J19" s="134"/>
      <c r="K19" s="135"/>
      <c r="L19" s="75"/>
      <c r="M19" s="214"/>
      <c r="N19" s="214"/>
      <c r="O19" s="111"/>
      <c r="P19" s="200" t="s">
        <v>57</v>
      </c>
      <c r="Q19" s="152">
        <v>1</v>
      </c>
    </row>
    <row r="20" spans="1:17" x14ac:dyDescent="0.2">
      <c r="A20" s="77">
        <v>12</v>
      </c>
      <c r="B20" s="78"/>
      <c r="C20" s="137"/>
      <c r="D20" s="245"/>
      <c r="E20" s="131"/>
      <c r="F20" s="138"/>
      <c r="G20" s="138"/>
      <c r="H20" s="212"/>
      <c r="I20" s="133"/>
      <c r="J20" s="134"/>
      <c r="K20" s="135"/>
      <c r="L20" s="75"/>
      <c r="M20" s="214"/>
      <c r="N20" s="214"/>
      <c r="O20" s="111"/>
      <c r="P20" s="200" t="s">
        <v>57</v>
      </c>
      <c r="Q20" s="152">
        <v>1</v>
      </c>
    </row>
    <row r="21" spans="1:17" x14ac:dyDescent="0.2">
      <c r="A21" s="77">
        <v>13</v>
      </c>
      <c r="B21" s="78"/>
      <c r="C21" s="137"/>
      <c r="D21" s="245"/>
      <c r="E21" s="131"/>
      <c r="F21" s="138"/>
      <c r="G21" s="138"/>
      <c r="H21" s="212"/>
      <c r="I21" s="133"/>
      <c r="J21" s="134"/>
      <c r="K21" s="135"/>
      <c r="L21" s="75"/>
      <c r="M21" s="214"/>
      <c r="N21" s="214"/>
      <c r="O21" s="111"/>
      <c r="P21" s="200" t="s">
        <v>57</v>
      </c>
      <c r="Q21" s="152">
        <v>1</v>
      </c>
    </row>
    <row r="22" spans="1:17" x14ac:dyDescent="0.2">
      <c r="A22" s="77">
        <v>14</v>
      </c>
      <c r="B22" s="255"/>
      <c r="C22" s="256"/>
      <c r="D22" s="257"/>
      <c r="E22" s="258"/>
      <c r="F22" s="259"/>
      <c r="G22" s="266"/>
      <c r="H22" s="260"/>
      <c r="I22" s="261"/>
      <c r="J22" s="262"/>
      <c r="K22" s="263"/>
      <c r="L22" s="264"/>
      <c r="M22" s="214"/>
      <c r="N22" s="214"/>
      <c r="O22" s="111"/>
      <c r="P22" s="200" t="s">
        <v>57</v>
      </c>
      <c r="Q22" s="152">
        <v>1</v>
      </c>
    </row>
    <row r="23" spans="1:17" x14ac:dyDescent="0.2">
      <c r="A23" s="77">
        <v>15</v>
      </c>
      <c r="B23" s="255"/>
      <c r="C23" s="265"/>
      <c r="D23" s="257"/>
      <c r="E23" s="258"/>
      <c r="F23" s="259"/>
      <c r="G23" s="266"/>
      <c r="H23" s="260"/>
      <c r="I23" s="261"/>
      <c r="J23" s="262"/>
      <c r="K23" s="263"/>
      <c r="L23" s="264"/>
      <c r="M23" s="214"/>
      <c r="N23" s="214"/>
      <c r="O23" s="111"/>
      <c r="P23" s="200" t="s">
        <v>57</v>
      </c>
      <c r="Q23" s="152">
        <v>1</v>
      </c>
    </row>
    <row r="24" spans="1:17" x14ac:dyDescent="0.2">
      <c r="A24" s="77">
        <v>16</v>
      </c>
      <c r="B24" s="255"/>
      <c r="C24" s="256"/>
      <c r="D24" s="257"/>
      <c r="E24" s="258"/>
      <c r="F24" s="259"/>
      <c r="G24" s="266"/>
      <c r="H24" s="260"/>
      <c r="I24" s="261"/>
      <c r="J24" s="262"/>
      <c r="K24" s="263"/>
      <c r="L24" s="264"/>
      <c r="M24" s="214"/>
      <c r="N24" s="214"/>
      <c r="O24" s="111"/>
      <c r="P24" s="200" t="s">
        <v>57</v>
      </c>
      <c r="Q24" s="152">
        <v>1</v>
      </c>
    </row>
    <row r="25" spans="1:17" ht="10.8" thickBot="1" x14ac:dyDescent="0.25">
      <c r="A25" s="77">
        <v>17</v>
      </c>
      <c r="B25" s="78"/>
      <c r="C25" s="137"/>
      <c r="D25" s="245"/>
      <c r="E25" s="131"/>
      <c r="F25" s="138"/>
      <c r="G25" s="138"/>
      <c r="H25" s="212"/>
      <c r="I25" s="133"/>
      <c r="J25" s="134"/>
      <c r="K25" s="135"/>
      <c r="L25" s="75"/>
      <c r="M25" s="214"/>
      <c r="N25" s="214"/>
      <c r="O25" s="111"/>
      <c r="P25" s="200" t="s">
        <v>57</v>
      </c>
      <c r="Q25" s="152">
        <v>1</v>
      </c>
    </row>
    <row r="26" spans="1:17" ht="13.5" customHeight="1" thickBot="1" x14ac:dyDescent="0.25">
      <c r="A26" s="330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2"/>
    </row>
    <row r="27" spans="1:17" ht="10.8" thickBot="1" x14ac:dyDescent="0.25">
      <c r="A27" s="333" t="s">
        <v>14</v>
      </c>
      <c r="B27" s="334"/>
      <c r="C27" s="334"/>
      <c r="D27" s="334"/>
      <c r="E27" s="334"/>
      <c r="F27" s="334"/>
      <c r="G27" s="334"/>
      <c r="H27" s="335"/>
      <c r="I27" s="96">
        <f t="shared" ref="I27:O27" si="0">SUM(I9:I25)</f>
        <v>0</v>
      </c>
      <c r="J27" s="96">
        <f t="shared" si="0"/>
        <v>0</v>
      </c>
      <c r="K27" s="96">
        <f t="shared" si="0"/>
        <v>0</v>
      </c>
      <c r="L27" s="96">
        <f t="shared" si="0"/>
        <v>0</v>
      </c>
      <c r="M27" s="95">
        <f t="shared" si="0"/>
        <v>0</v>
      </c>
      <c r="N27" s="95">
        <f t="shared" si="0"/>
        <v>0</v>
      </c>
      <c r="O27" s="97">
        <f t="shared" si="0"/>
        <v>0</v>
      </c>
      <c r="P27" s="336"/>
      <c r="Q27" s="337"/>
    </row>
    <row r="28" spans="1:17" x14ac:dyDescent="0.2">
      <c r="A28" s="101"/>
      <c r="B28" s="101"/>
      <c r="C28" s="101"/>
      <c r="D28" s="101"/>
      <c r="E28" s="101"/>
      <c r="F28" s="101"/>
      <c r="G28" s="101"/>
      <c r="H28" s="101"/>
      <c r="I28" s="100"/>
      <c r="J28" s="100"/>
      <c r="K28" s="100"/>
      <c r="L28" s="100"/>
      <c r="M28" s="100"/>
      <c r="N28" s="100"/>
      <c r="O28" s="100"/>
    </row>
    <row r="29" spans="1:17" ht="13.2" x14ac:dyDescent="0.25">
      <c r="O29" s="241"/>
      <c r="P29" s="242"/>
      <c r="Q29" s="242"/>
    </row>
  </sheetData>
  <sortState xmlns:xlrd2="http://schemas.microsoft.com/office/spreadsheetml/2017/richdata2" ref="A9:Q25">
    <sortCondition ref="E9:E25"/>
  </sortState>
  <mergeCells count="22">
    <mergeCell ref="A1:D1"/>
    <mergeCell ref="E1:I1"/>
    <mergeCell ref="A2:D2"/>
    <mergeCell ref="E2:I2"/>
    <mergeCell ref="A3:D3"/>
    <mergeCell ref="E3:I3"/>
    <mergeCell ref="A26:Q26"/>
    <mergeCell ref="A27:H27"/>
    <mergeCell ref="P27:Q27"/>
    <mergeCell ref="A5:Q5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O7"/>
    <mergeCell ref="P7:P8"/>
    <mergeCell ref="Q7:Q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'Támogatás típusa'!$A$4:$A$17</xm:f>
          </x14:formula1>
          <xm:sqref>P9:P25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8"/>
  <sheetViews>
    <sheetView view="pageBreakPreview" zoomScale="110" zoomScaleNormal="100" zoomScaleSheetLayoutView="110" workbookViewId="0">
      <selection activeCell="J10" sqref="J10"/>
    </sheetView>
  </sheetViews>
  <sheetFormatPr defaultColWidth="9.109375" defaultRowHeight="10.199999999999999" x14ac:dyDescent="0.2"/>
  <cols>
    <col min="1" max="1" width="4.44140625" style="18" customWidth="1"/>
    <col min="2" max="2" width="16.6640625" style="18" customWidth="1"/>
    <col min="3" max="3" width="11.6640625" style="18" customWidth="1"/>
    <col min="4" max="4" width="17.109375" style="18" customWidth="1"/>
    <col min="5" max="5" width="8.109375" style="18" customWidth="1"/>
    <col min="6" max="6" width="8" style="18" customWidth="1"/>
    <col min="7" max="7" width="7.5546875" style="18" customWidth="1"/>
    <col min="8" max="8" width="25" style="18" customWidth="1"/>
    <col min="9" max="9" width="9.109375" style="18" customWidth="1"/>
    <col min="10" max="10" width="9.6640625" style="18" customWidth="1"/>
    <col min="11" max="11" width="7.5546875" style="18" customWidth="1"/>
    <col min="12" max="12" width="9" style="18" customWidth="1"/>
    <col min="13" max="13" width="9.44140625" style="18" customWidth="1"/>
    <col min="14" max="14" width="7.44140625" style="18" customWidth="1"/>
    <col min="15" max="15" width="7.6640625" style="18" customWidth="1"/>
    <col min="16" max="16" width="7.33203125" style="18" customWidth="1"/>
    <col min="17" max="17" width="7.5546875" style="18" customWidth="1"/>
    <col min="18" max="16384" width="9.109375" style="18"/>
  </cols>
  <sheetData>
    <row r="1" spans="1:17" ht="11.25" customHeight="1" x14ac:dyDescent="0.2">
      <c r="A1" s="341" t="s">
        <v>2</v>
      </c>
      <c r="B1" s="342"/>
      <c r="C1" s="342"/>
      <c r="D1" s="343"/>
      <c r="E1" s="311" t="str">
        <f>+'(KNY)könyvvizsgálói nyilatkozat'!$B4</f>
        <v>Semmelweis Egyetem</v>
      </c>
      <c r="F1" s="311"/>
      <c r="G1" s="311"/>
      <c r="H1" s="311"/>
      <c r="I1" s="311"/>
      <c r="J1" s="126"/>
      <c r="K1" s="19"/>
    </row>
    <row r="2" spans="1:17" ht="11.25" customHeight="1" x14ac:dyDescent="0.2">
      <c r="A2" s="341" t="s">
        <v>3</v>
      </c>
      <c r="B2" s="342"/>
      <c r="C2" s="342"/>
      <c r="D2" s="343"/>
      <c r="E2" s="311" t="str">
        <f>+'(KNY)könyvvizsgálói nyilatkozat'!$B5</f>
        <v>Felhívás_1_0001</v>
      </c>
      <c r="F2" s="311"/>
      <c r="G2" s="311"/>
      <c r="H2" s="311"/>
      <c r="I2" s="311"/>
      <c r="J2" s="126"/>
      <c r="K2" s="19"/>
    </row>
    <row r="3" spans="1:17" ht="11.25" customHeight="1" x14ac:dyDescent="0.2">
      <c r="A3" s="344" t="s">
        <v>48</v>
      </c>
      <c r="B3" s="345"/>
      <c r="C3" s="345"/>
      <c r="D3" s="346"/>
      <c r="E3" s="312" t="str">
        <f>+'(KNY)könyvvizsgálói nyilatkozat'!$B6</f>
        <v>2024.12.01-2025.03.31</v>
      </c>
      <c r="F3" s="313"/>
      <c r="G3" s="313"/>
      <c r="H3" s="313"/>
      <c r="I3" s="314"/>
      <c r="J3" s="127"/>
      <c r="K3" s="128"/>
    </row>
    <row r="4" spans="1:17" x14ac:dyDescent="0.2">
      <c r="A4" s="62"/>
      <c r="B4" s="62"/>
      <c r="C4" s="62"/>
      <c r="D4" s="62"/>
      <c r="E4" s="63"/>
      <c r="F4" s="63"/>
      <c r="G4" s="63"/>
      <c r="H4" s="64"/>
      <c r="I4" s="64"/>
      <c r="J4" s="64"/>
      <c r="K4" s="64"/>
    </row>
    <row r="5" spans="1:17" ht="12" x14ac:dyDescent="0.2">
      <c r="A5" s="299" t="s">
        <v>67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12.6" thickBot="1" x14ac:dyDescent="0.3">
      <c r="A6" s="65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26.25" customHeight="1" x14ac:dyDescent="0.2">
      <c r="A7" s="324" t="s">
        <v>18</v>
      </c>
      <c r="B7" s="324" t="s">
        <v>31</v>
      </c>
      <c r="C7" s="324" t="s">
        <v>32</v>
      </c>
      <c r="D7" s="324" t="s">
        <v>28</v>
      </c>
      <c r="E7" s="324" t="s">
        <v>29</v>
      </c>
      <c r="F7" s="324" t="s">
        <v>19</v>
      </c>
      <c r="G7" s="324" t="s">
        <v>33</v>
      </c>
      <c r="H7" s="324" t="s">
        <v>30</v>
      </c>
      <c r="I7" s="338" t="s">
        <v>34</v>
      </c>
      <c r="J7" s="339"/>
      <c r="K7" s="340"/>
      <c r="L7" s="338" t="s">
        <v>35</v>
      </c>
      <c r="M7" s="339"/>
      <c r="N7" s="339"/>
      <c r="O7" s="340"/>
      <c r="P7" s="324" t="s">
        <v>100</v>
      </c>
      <c r="Q7" s="324" t="s">
        <v>25</v>
      </c>
    </row>
    <row r="8" spans="1:17" ht="26.25" customHeight="1" thickBot="1" x14ac:dyDescent="0.25">
      <c r="A8" s="325" t="s">
        <v>10</v>
      </c>
      <c r="B8" s="325"/>
      <c r="C8" s="325"/>
      <c r="D8" s="325"/>
      <c r="E8" s="325"/>
      <c r="F8" s="325"/>
      <c r="G8" s="325"/>
      <c r="H8" s="325"/>
      <c r="I8" s="66" t="s">
        <v>11</v>
      </c>
      <c r="J8" s="68" t="s">
        <v>12</v>
      </c>
      <c r="K8" s="68" t="s">
        <v>50</v>
      </c>
      <c r="L8" s="66" t="s">
        <v>4</v>
      </c>
      <c r="M8" s="68" t="s">
        <v>5</v>
      </c>
      <c r="N8" s="68" t="s">
        <v>13</v>
      </c>
      <c r="O8" s="69" t="s">
        <v>7</v>
      </c>
      <c r="P8" s="325"/>
      <c r="Q8" s="325"/>
    </row>
    <row r="9" spans="1:17" ht="10.8" thickBot="1" x14ac:dyDescent="0.25">
      <c r="A9" s="267">
        <v>1</v>
      </c>
      <c r="B9" s="268" t="s">
        <v>165</v>
      </c>
      <c r="C9" s="269" t="s">
        <v>166</v>
      </c>
      <c r="D9" s="270" t="s">
        <v>167</v>
      </c>
      <c r="E9" s="258">
        <v>45689</v>
      </c>
      <c r="F9" s="258">
        <v>45688</v>
      </c>
      <c r="G9" s="271">
        <v>45716</v>
      </c>
      <c r="H9" s="272" t="s">
        <v>168</v>
      </c>
      <c r="I9" s="273">
        <f>3000000*1.27</f>
        <v>3810000</v>
      </c>
      <c r="J9" s="274">
        <v>3000000</v>
      </c>
      <c r="K9" s="275">
        <f>+J9*0.27</f>
        <v>810000</v>
      </c>
      <c r="L9" s="264">
        <f>I9</f>
        <v>3810000</v>
      </c>
      <c r="M9" s="246"/>
      <c r="N9" s="246"/>
      <c r="O9" s="111">
        <f>L9</f>
        <v>3810000</v>
      </c>
      <c r="P9" s="36" t="s">
        <v>57</v>
      </c>
      <c r="Q9" s="154">
        <v>1</v>
      </c>
    </row>
    <row r="10" spans="1:17" x14ac:dyDescent="0.2">
      <c r="A10" s="276">
        <v>2</v>
      </c>
      <c r="B10" s="255"/>
      <c r="C10" s="256"/>
      <c r="D10" s="270"/>
      <c r="E10" s="258"/>
      <c r="F10" s="258"/>
      <c r="G10" s="271"/>
      <c r="H10" s="272"/>
      <c r="I10" s="261"/>
      <c r="J10" s="262"/>
      <c r="K10" s="263"/>
      <c r="L10" s="264"/>
      <c r="M10" s="214"/>
      <c r="N10" s="214"/>
      <c r="O10" s="111">
        <f t="shared" ref="O10:O14" si="0">L10</f>
        <v>0</v>
      </c>
      <c r="P10" s="152" t="s">
        <v>57</v>
      </c>
      <c r="Q10" s="154">
        <v>1</v>
      </c>
    </row>
    <row r="11" spans="1:17" x14ac:dyDescent="0.2">
      <c r="A11" s="277"/>
      <c r="B11" s="255"/>
      <c r="C11" s="256"/>
      <c r="D11" s="270"/>
      <c r="E11" s="258"/>
      <c r="F11" s="259"/>
      <c r="G11" s="266"/>
      <c r="H11" s="272"/>
      <c r="I11" s="261"/>
      <c r="J11" s="262"/>
      <c r="K11" s="263"/>
      <c r="L11" s="264"/>
      <c r="M11" s="214"/>
      <c r="N11" s="214"/>
      <c r="O11" s="111">
        <f t="shared" si="0"/>
        <v>0</v>
      </c>
      <c r="P11" s="36" t="s">
        <v>57</v>
      </c>
      <c r="Q11" s="151">
        <v>1</v>
      </c>
    </row>
    <row r="12" spans="1:17" x14ac:dyDescent="0.2">
      <c r="A12" s="278">
        <v>4</v>
      </c>
      <c r="B12" s="255"/>
      <c r="C12" s="256"/>
      <c r="D12" s="270"/>
      <c r="E12" s="258"/>
      <c r="F12" s="259"/>
      <c r="G12" s="266"/>
      <c r="H12" s="272"/>
      <c r="I12" s="261"/>
      <c r="J12" s="262"/>
      <c r="K12" s="263"/>
      <c r="L12" s="264"/>
      <c r="M12" s="214"/>
      <c r="N12" s="214"/>
      <c r="O12" s="111">
        <f t="shared" si="0"/>
        <v>0</v>
      </c>
      <c r="P12" s="36" t="s">
        <v>57</v>
      </c>
      <c r="Q12" s="152">
        <v>1</v>
      </c>
    </row>
    <row r="13" spans="1:17" x14ac:dyDescent="0.2">
      <c r="A13" s="278">
        <v>5</v>
      </c>
      <c r="B13" s="255"/>
      <c r="C13" s="256"/>
      <c r="D13" s="270"/>
      <c r="E13" s="258"/>
      <c r="F13" s="259"/>
      <c r="G13" s="266"/>
      <c r="H13" s="272"/>
      <c r="I13" s="261"/>
      <c r="J13" s="262"/>
      <c r="K13" s="263"/>
      <c r="L13" s="264"/>
      <c r="M13" s="214"/>
      <c r="N13" s="214"/>
      <c r="O13" s="111">
        <f t="shared" si="0"/>
        <v>0</v>
      </c>
      <c r="P13" s="36" t="s">
        <v>57</v>
      </c>
      <c r="Q13" s="152">
        <v>1</v>
      </c>
    </row>
    <row r="14" spans="1:17" x14ac:dyDescent="0.2">
      <c r="A14" s="70"/>
      <c r="B14" s="78"/>
      <c r="C14" s="137"/>
      <c r="D14" s="130"/>
      <c r="E14" s="131"/>
      <c r="F14" s="138"/>
      <c r="G14" s="138"/>
      <c r="H14" s="139"/>
      <c r="I14" s="133"/>
      <c r="J14" s="134"/>
      <c r="K14" s="135"/>
      <c r="L14" s="136"/>
      <c r="M14" s="214"/>
      <c r="N14" s="214"/>
      <c r="O14" s="111">
        <f t="shared" si="0"/>
        <v>0</v>
      </c>
      <c r="P14" s="36"/>
      <c r="Q14" s="152"/>
    </row>
    <row r="15" spans="1:17" x14ac:dyDescent="0.2">
      <c r="A15" s="70"/>
      <c r="B15" s="78"/>
      <c r="C15" s="137"/>
      <c r="D15" s="130"/>
      <c r="E15" s="131"/>
      <c r="F15" s="138"/>
      <c r="G15" s="138"/>
      <c r="H15" s="139"/>
      <c r="I15" s="133"/>
      <c r="J15" s="134"/>
      <c r="K15" s="135"/>
      <c r="L15" s="136"/>
      <c r="M15" s="135"/>
      <c r="N15" s="135"/>
      <c r="O15" s="111">
        <f>SUM(L15:N15)</f>
        <v>0</v>
      </c>
      <c r="P15" s="36"/>
      <c r="Q15" s="152"/>
    </row>
    <row r="16" spans="1:17" x14ac:dyDescent="0.2">
      <c r="A16" s="70"/>
      <c r="B16" s="78"/>
      <c r="C16" s="137"/>
      <c r="D16" s="130"/>
      <c r="E16" s="131"/>
      <c r="F16" s="138"/>
      <c r="G16" s="138"/>
      <c r="H16" s="139"/>
      <c r="I16" s="133"/>
      <c r="J16" s="134"/>
      <c r="K16" s="135"/>
      <c r="L16" s="136"/>
      <c r="M16" s="135"/>
      <c r="N16" s="135"/>
      <c r="O16" s="111">
        <f t="shared" ref="O16:O26" si="1">SUM(L16:N16)</f>
        <v>0</v>
      </c>
      <c r="P16" s="36"/>
      <c r="Q16" s="152"/>
    </row>
    <row r="17" spans="1:17" x14ac:dyDescent="0.2">
      <c r="A17" s="70"/>
      <c r="B17" s="78"/>
      <c r="C17" s="137"/>
      <c r="D17" s="130"/>
      <c r="E17" s="131"/>
      <c r="F17" s="138"/>
      <c r="G17" s="138"/>
      <c r="H17" s="139"/>
      <c r="I17" s="133"/>
      <c r="J17" s="134"/>
      <c r="K17" s="135"/>
      <c r="L17" s="136"/>
      <c r="M17" s="135"/>
      <c r="N17" s="135"/>
      <c r="O17" s="111">
        <f t="shared" si="1"/>
        <v>0</v>
      </c>
      <c r="P17" s="36"/>
      <c r="Q17" s="152"/>
    </row>
    <row r="18" spans="1:17" x14ac:dyDescent="0.2">
      <c r="A18" s="70"/>
      <c r="B18" s="78"/>
      <c r="C18" s="137"/>
      <c r="D18" s="130"/>
      <c r="E18" s="131"/>
      <c r="F18" s="138"/>
      <c r="G18" s="138"/>
      <c r="H18" s="139"/>
      <c r="I18" s="133"/>
      <c r="J18" s="134"/>
      <c r="K18" s="135"/>
      <c r="L18" s="136"/>
      <c r="M18" s="135"/>
      <c r="N18" s="135"/>
      <c r="O18" s="111">
        <f t="shared" si="1"/>
        <v>0</v>
      </c>
      <c r="P18" s="36"/>
      <c r="Q18" s="152"/>
    </row>
    <row r="19" spans="1:17" x14ac:dyDescent="0.2">
      <c r="A19" s="70"/>
      <c r="B19" s="78"/>
      <c r="C19" s="137"/>
      <c r="D19" s="130"/>
      <c r="E19" s="131"/>
      <c r="F19" s="138"/>
      <c r="G19" s="138"/>
      <c r="H19" s="139"/>
      <c r="I19" s="133"/>
      <c r="J19" s="134"/>
      <c r="K19" s="135"/>
      <c r="L19" s="136"/>
      <c r="M19" s="135"/>
      <c r="N19" s="135"/>
      <c r="O19" s="111">
        <f t="shared" si="1"/>
        <v>0</v>
      </c>
      <c r="P19" s="36"/>
      <c r="Q19" s="152"/>
    </row>
    <row r="20" spans="1:17" x14ac:dyDescent="0.2">
      <c r="A20" s="70"/>
      <c r="B20" s="78"/>
      <c r="C20" s="137"/>
      <c r="D20" s="130"/>
      <c r="E20" s="131"/>
      <c r="F20" s="138"/>
      <c r="G20" s="138"/>
      <c r="H20" s="139"/>
      <c r="I20" s="133"/>
      <c r="J20" s="134"/>
      <c r="K20" s="135"/>
      <c r="L20" s="136"/>
      <c r="M20" s="135"/>
      <c r="N20" s="135"/>
      <c r="O20" s="111">
        <f t="shared" si="1"/>
        <v>0</v>
      </c>
      <c r="P20" s="36"/>
      <c r="Q20" s="152"/>
    </row>
    <row r="21" spans="1:17" x14ac:dyDescent="0.2">
      <c r="A21" s="70"/>
      <c r="B21" s="78"/>
      <c r="C21" s="137"/>
      <c r="D21" s="130"/>
      <c r="E21" s="131"/>
      <c r="F21" s="138"/>
      <c r="G21" s="138"/>
      <c r="H21" s="139"/>
      <c r="I21" s="133"/>
      <c r="J21" s="134"/>
      <c r="K21" s="135"/>
      <c r="L21" s="136"/>
      <c r="M21" s="135"/>
      <c r="N21" s="135"/>
      <c r="O21" s="111">
        <f t="shared" si="1"/>
        <v>0</v>
      </c>
      <c r="P21" s="36"/>
      <c r="Q21" s="152"/>
    </row>
    <row r="22" spans="1:17" x14ac:dyDescent="0.2">
      <c r="A22" s="70"/>
      <c r="B22" s="78"/>
      <c r="C22" s="137"/>
      <c r="D22" s="130"/>
      <c r="E22" s="131"/>
      <c r="F22" s="138"/>
      <c r="G22" s="138"/>
      <c r="H22" s="139"/>
      <c r="I22" s="133"/>
      <c r="J22" s="134"/>
      <c r="K22" s="135"/>
      <c r="L22" s="136"/>
      <c r="M22" s="135"/>
      <c r="N22" s="135"/>
      <c r="O22" s="111">
        <f t="shared" si="1"/>
        <v>0</v>
      </c>
      <c r="P22" s="36"/>
      <c r="Q22" s="152"/>
    </row>
    <row r="23" spans="1:17" x14ac:dyDescent="0.2">
      <c r="A23" s="77"/>
      <c r="B23" s="78"/>
      <c r="C23" s="137"/>
      <c r="D23" s="130"/>
      <c r="E23" s="131"/>
      <c r="F23" s="131"/>
      <c r="G23" s="131"/>
      <c r="H23" s="140"/>
      <c r="I23" s="133"/>
      <c r="J23" s="134"/>
      <c r="K23" s="135"/>
      <c r="L23" s="136"/>
      <c r="M23" s="135"/>
      <c r="N23" s="135"/>
      <c r="O23" s="111">
        <f t="shared" si="1"/>
        <v>0</v>
      </c>
      <c r="P23" s="36"/>
      <c r="Q23" s="152"/>
    </row>
    <row r="24" spans="1:17" x14ac:dyDescent="0.2">
      <c r="A24" s="77"/>
      <c r="B24" s="78"/>
      <c r="C24" s="137"/>
      <c r="D24" s="130"/>
      <c r="E24" s="131"/>
      <c r="F24" s="131"/>
      <c r="G24" s="131"/>
      <c r="H24" s="140"/>
      <c r="I24" s="133"/>
      <c r="J24" s="134"/>
      <c r="K24" s="135"/>
      <c r="L24" s="136"/>
      <c r="M24" s="135"/>
      <c r="N24" s="135"/>
      <c r="O24" s="111">
        <f t="shared" si="1"/>
        <v>0</v>
      </c>
      <c r="P24" s="36"/>
      <c r="Q24" s="152"/>
    </row>
    <row r="25" spans="1:17" x14ac:dyDescent="0.2">
      <c r="A25" s="77"/>
      <c r="B25" s="78"/>
      <c r="C25" s="137"/>
      <c r="D25" s="130"/>
      <c r="E25" s="131"/>
      <c r="F25" s="131"/>
      <c r="G25" s="131"/>
      <c r="H25" s="140"/>
      <c r="I25" s="133"/>
      <c r="J25" s="134"/>
      <c r="K25" s="135"/>
      <c r="L25" s="136"/>
      <c r="M25" s="135"/>
      <c r="N25" s="135"/>
      <c r="O25" s="111">
        <f t="shared" si="1"/>
        <v>0</v>
      </c>
      <c r="P25" s="36"/>
      <c r="Q25" s="152"/>
    </row>
    <row r="26" spans="1:17" ht="10.8" thickBot="1" x14ac:dyDescent="0.25">
      <c r="A26" s="119"/>
      <c r="B26" s="86"/>
      <c r="C26" s="141"/>
      <c r="D26" s="142"/>
      <c r="E26" s="143"/>
      <c r="F26" s="143"/>
      <c r="G26" s="143"/>
      <c r="H26" s="144"/>
      <c r="I26" s="145"/>
      <c r="J26" s="146"/>
      <c r="K26" s="147"/>
      <c r="L26" s="148"/>
      <c r="M26" s="147"/>
      <c r="N26" s="147"/>
      <c r="O26" s="111">
        <f t="shared" si="1"/>
        <v>0</v>
      </c>
      <c r="P26" s="36"/>
      <c r="Q26" s="153"/>
    </row>
    <row r="27" spans="1:17" ht="13.5" customHeight="1" thickBot="1" x14ac:dyDescent="0.25">
      <c r="A27" s="330"/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2"/>
    </row>
    <row r="28" spans="1:17" ht="10.8" thickBot="1" x14ac:dyDescent="0.25">
      <c r="A28" s="333" t="s">
        <v>14</v>
      </c>
      <c r="B28" s="334"/>
      <c r="C28" s="334"/>
      <c r="D28" s="334"/>
      <c r="E28" s="334"/>
      <c r="F28" s="334"/>
      <c r="G28" s="334"/>
      <c r="H28" s="335"/>
      <c r="I28" s="96">
        <f t="shared" ref="I28:O28" si="2">SUM(I9:I26)</f>
        <v>3810000</v>
      </c>
      <c r="J28" s="96">
        <f t="shared" si="2"/>
        <v>3000000</v>
      </c>
      <c r="K28" s="95">
        <f t="shared" si="2"/>
        <v>810000</v>
      </c>
      <c r="L28" s="96">
        <f t="shared" si="2"/>
        <v>3810000</v>
      </c>
      <c r="M28" s="95">
        <f t="shared" si="2"/>
        <v>0</v>
      </c>
      <c r="N28" s="95">
        <f t="shared" si="2"/>
        <v>0</v>
      </c>
      <c r="O28" s="97">
        <f t="shared" si="2"/>
        <v>3810000</v>
      </c>
      <c r="P28" s="336"/>
      <c r="Q28" s="337"/>
    </row>
  </sheetData>
  <sortState xmlns:xlrd2="http://schemas.microsoft.com/office/spreadsheetml/2017/richdata2" ref="A9:Q13">
    <sortCondition ref="E9:E13"/>
  </sortState>
  <mergeCells count="22">
    <mergeCell ref="A5:Q5"/>
    <mergeCell ref="E1:I1"/>
    <mergeCell ref="E2:I2"/>
    <mergeCell ref="A3:D3"/>
    <mergeCell ref="E3:I3"/>
    <mergeCell ref="A2:D2"/>
    <mergeCell ref="A1:D1"/>
    <mergeCell ref="I7:K7"/>
    <mergeCell ref="P28:Q28"/>
    <mergeCell ref="P7:P8"/>
    <mergeCell ref="H7:H8"/>
    <mergeCell ref="G7:G8"/>
    <mergeCell ref="A27:Q27"/>
    <mergeCell ref="Q7:Q8"/>
    <mergeCell ref="L7:O7"/>
    <mergeCell ref="C7:C8"/>
    <mergeCell ref="D7:D8"/>
    <mergeCell ref="A28:H28"/>
    <mergeCell ref="E7:E8"/>
    <mergeCell ref="F7:F8"/>
    <mergeCell ref="B7:B8"/>
    <mergeCell ref="A7:A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'Támogatás típusa'!$A$4:$A$17</xm:f>
          </x14:formula1>
          <xm:sqref>P9:P26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view="pageBreakPreview" topLeftCell="A4" zoomScale="110" zoomScaleNormal="100" zoomScaleSheetLayoutView="110" workbookViewId="0">
      <selection activeCell="A26" sqref="A26:XFD32"/>
    </sheetView>
  </sheetViews>
  <sheetFormatPr defaultColWidth="9.109375" defaultRowHeight="10.199999999999999" x14ac:dyDescent="0.2"/>
  <cols>
    <col min="1" max="1" width="4.44140625" style="18" customWidth="1"/>
    <col min="2" max="2" width="20.5546875" style="18" customWidth="1"/>
    <col min="3" max="3" width="13" style="18" customWidth="1"/>
    <col min="4" max="4" width="10" style="18" customWidth="1"/>
    <col min="5" max="5" width="7.5546875" style="18" customWidth="1"/>
    <col min="6" max="6" width="7.44140625" style="18" customWidth="1"/>
    <col min="7" max="7" width="7.5546875" style="18" customWidth="1"/>
    <col min="8" max="8" width="25.33203125" style="18" customWidth="1"/>
    <col min="9" max="9" width="8.5546875" style="18" customWidth="1"/>
    <col min="10" max="10" width="9" style="18" customWidth="1"/>
    <col min="11" max="11" width="8" style="18" customWidth="1"/>
    <col min="12" max="12" width="9.88671875" style="18" customWidth="1"/>
    <col min="13" max="13" width="9.109375" style="18" customWidth="1"/>
    <col min="14" max="14" width="8.33203125" style="18" customWidth="1"/>
    <col min="15" max="15" width="8" style="18" customWidth="1"/>
    <col min="16" max="16" width="8.33203125" style="18" customWidth="1"/>
    <col min="17" max="17" width="5.6640625" style="18" customWidth="1"/>
    <col min="18" max="16384" width="9.109375" style="18"/>
  </cols>
  <sheetData>
    <row r="1" spans="1:18" ht="13.2" x14ac:dyDescent="0.2">
      <c r="A1" s="348" t="s">
        <v>2</v>
      </c>
      <c r="B1" s="349"/>
      <c r="C1" s="349"/>
      <c r="D1" s="311" t="str">
        <f>+'(KNY)könyvvizsgálói nyilatkozat'!$B4</f>
        <v>Semmelweis Egyetem</v>
      </c>
      <c r="E1" s="311"/>
      <c r="F1" s="311"/>
      <c r="G1" s="311"/>
      <c r="H1" s="311"/>
      <c r="I1" s="19"/>
    </row>
    <row r="2" spans="1:18" ht="12" customHeight="1" x14ac:dyDescent="0.2">
      <c r="A2" s="348" t="s">
        <v>3</v>
      </c>
      <c r="B2" s="349"/>
      <c r="C2" s="349"/>
      <c r="D2" s="311" t="str">
        <f>+'(KNY)könyvvizsgálói nyilatkozat'!$B5</f>
        <v>Felhívás_1_0001</v>
      </c>
      <c r="E2" s="311"/>
      <c r="F2" s="311"/>
      <c r="G2" s="311"/>
      <c r="H2" s="311"/>
      <c r="I2" s="19"/>
    </row>
    <row r="3" spans="1:18" ht="12" customHeight="1" x14ac:dyDescent="0.2">
      <c r="A3" s="347" t="s">
        <v>48</v>
      </c>
      <c r="B3" s="347"/>
      <c r="C3" s="347"/>
      <c r="D3" s="312" t="str">
        <f>+'(KNY)könyvvizsgálói nyilatkozat'!$B6</f>
        <v>2024.12.01-2025.03.31</v>
      </c>
      <c r="E3" s="313"/>
      <c r="F3" s="313"/>
      <c r="G3" s="313"/>
      <c r="H3" s="314"/>
      <c r="I3" s="19"/>
      <c r="J3" s="100"/>
      <c r="K3" s="100"/>
      <c r="L3" s="100"/>
      <c r="M3" s="100"/>
      <c r="N3" s="100"/>
      <c r="O3" s="100"/>
    </row>
    <row r="4" spans="1:18" ht="13.5" customHeight="1" x14ac:dyDescent="0.2">
      <c r="A4" s="101"/>
      <c r="B4" s="101"/>
      <c r="C4" s="101"/>
      <c r="D4" s="101"/>
      <c r="E4" s="101"/>
      <c r="F4" s="101"/>
      <c r="G4" s="101"/>
      <c r="H4" s="101"/>
      <c r="I4" s="19"/>
      <c r="J4" s="19"/>
      <c r="K4" s="100"/>
      <c r="L4" s="100"/>
      <c r="M4" s="100"/>
      <c r="N4" s="100"/>
      <c r="O4" s="100"/>
    </row>
    <row r="5" spans="1:18" ht="20.25" customHeight="1" x14ac:dyDescent="0.25">
      <c r="A5" s="299" t="s">
        <v>66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17"/>
    </row>
    <row r="6" spans="1:18" ht="12.6" thickBot="1" x14ac:dyDescent="0.3">
      <c r="G6" s="65"/>
      <c r="H6" s="65"/>
      <c r="I6" s="65"/>
      <c r="J6" s="65"/>
      <c r="K6" s="65"/>
    </row>
    <row r="7" spans="1:18" ht="26.25" customHeight="1" x14ac:dyDescent="0.2">
      <c r="A7" s="324" t="s">
        <v>18</v>
      </c>
      <c r="B7" s="324" t="s">
        <v>31</v>
      </c>
      <c r="C7" s="324" t="s">
        <v>32</v>
      </c>
      <c r="D7" s="324" t="s">
        <v>28</v>
      </c>
      <c r="E7" s="324" t="s">
        <v>29</v>
      </c>
      <c r="F7" s="324" t="s">
        <v>19</v>
      </c>
      <c r="G7" s="324" t="s">
        <v>33</v>
      </c>
      <c r="H7" s="324" t="s">
        <v>30</v>
      </c>
      <c r="I7" s="338" t="s">
        <v>34</v>
      </c>
      <c r="J7" s="339"/>
      <c r="K7" s="340"/>
      <c r="L7" s="338" t="s">
        <v>35</v>
      </c>
      <c r="M7" s="339"/>
      <c r="N7" s="339"/>
      <c r="O7" s="340"/>
      <c r="P7" s="324" t="s">
        <v>100</v>
      </c>
      <c r="Q7" s="324" t="s">
        <v>25</v>
      </c>
    </row>
    <row r="8" spans="1:18" ht="26.25" customHeight="1" thickBot="1" x14ac:dyDescent="0.25">
      <c r="A8" s="325" t="s">
        <v>10</v>
      </c>
      <c r="B8" s="325"/>
      <c r="C8" s="325"/>
      <c r="D8" s="325"/>
      <c r="E8" s="325"/>
      <c r="F8" s="325"/>
      <c r="G8" s="325"/>
      <c r="H8" s="325"/>
      <c r="I8" s="66" t="s">
        <v>11</v>
      </c>
      <c r="J8" s="67" t="s">
        <v>12</v>
      </c>
      <c r="K8" s="68" t="s">
        <v>50</v>
      </c>
      <c r="L8" s="66" t="s">
        <v>4</v>
      </c>
      <c r="M8" s="68" t="s">
        <v>5</v>
      </c>
      <c r="N8" s="68" t="s">
        <v>13</v>
      </c>
      <c r="O8" s="69" t="s">
        <v>7</v>
      </c>
      <c r="P8" s="325"/>
      <c r="Q8" s="325"/>
    </row>
    <row r="9" spans="1:18" x14ac:dyDescent="0.2">
      <c r="A9" s="70" t="s">
        <v>26</v>
      </c>
      <c r="B9" s="102"/>
      <c r="C9" s="103"/>
      <c r="D9" s="104"/>
      <c r="E9" s="105"/>
      <c r="F9" s="105"/>
      <c r="G9" s="106"/>
      <c r="H9" s="107"/>
      <c r="I9" s="108"/>
      <c r="J9" s="109"/>
      <c r="K9" s="110"/>
      <c r="L9" s="75"/>
      <c r="M9" s="213"/>
      <c r="N9" s="215"/>
      <c r="O9" s="111">
        <f>SUM(L9:N9)</f>
        <v>0</v>
      </c>
      <c r="P9" s="36"/>
      <c r="Q9" s="149">
        <v>1</v>
      </c>
    </row>
    <row r="10" spans="1:18" x14ac:dyDescent="0.2">
      <c r="A10" s="70" t="s">
        <v>27</v>
      </c>
      <c r="B10" s="78"/>
      <c r="C10" s="72"/>
      <c r="D10" s="112"/>
      <c r="E10" s="73"/>
      <c r="F10" s="73"/>
      <c r="G10" s="106"/>
      <c r="H10" s="113"/>
      <c r="I10" s="83"/>
      <c r="J10" s="114"/>
      <c r="K10" s="115"/>
      <c r="L10" s="75"/>
      <c r="M10" s="75"/>
      <c r="N10" s="83"/>
      <c r="O10" s="111">
        <f t="shared" ref="O10:O23" si="0">SUM(L10:N10)</f>
        <v>0</v>
      </c>
      <c r="P10" s="36"/>
      <c r="Q10" s="151"/>
    </row>
    <row r="11" spans="1:18" x14ac:dyDescent="0.2">
      <c r="A11" s="70"/>
      <c r="B11" s="78"/>
      <c r="C11" s="72"/>
      <c r="D11" s="112"/>
      <c r="E11" s="73"/>
      <c r="F11" s="73"/>
      <c r="G11" s="106"/>
      <c r="H11" s="113"/>
      <c r="I11" s="83"/>
      <c r="J11" s="114"/>
      <c r="K11" s="115"/>
      <c r="L11" s="75"/>
      <c r="M11" s="75"/>
      <c r="N11" s="83"/>
      <c r="O11" s="111">
        <f t="shared" si="0"/>
        <v>0</v>
      </c>
      <c r="P11" s="36"/>
      <c r="Q11" s="151"/>
    </row>
    <row r="12" spans="1:18" x14ac:dyDescent="0.2">
      <c r="A12" s="70"/>
      <c r="B12" s="78"/>
      <c r="C12" s="72"/>
      <c r="D12" s="112"/>
      <c r="E12" s="73"/>
      <c r="F12" s="73"/>
      <c r="G12" s="106"/>
      <c r="H12" s="113"/>
      <c r="I12" s="83"/>
      <c r="J12" s="114"/>
      <c r="K12" s="115"/>
      <c r="L12" s="75"/>
      <c r="M12" s="75"/>
      <c r="N12" s="83"/>
      <c r="O12" s="111">
        <f t="shared" si="0"/>
        <v>0</v>
      </c>
      <c r="P12" s="36"/>
      <c r="Q12" s="151"/>
    </row>
    <row r="13" spans="1:18" x14ac:dyDescent="0.2">
      <c r="A13" s="70"/>
      <c r="B13" s="78"/>
      <c r="C13" s="72"/>
      <c r="D13" s="112"/>
      <c r="E13" s="73"/>
      <c r="F13" s="73"/>
      <c r="G13" s="106"/>
      <c r="H13" s="113"/>
      <c r="I13" s="83"/>
      <c r="J13" s="114"/>
      <c r="K13" s="115"/>
      <c r="L13" s="75"/>
      <c r="M13" s="75"/>
      <c r="N13" s="83"/>
      <c r="O13" s="111">
        <f t="shared" si="0"/>
        <v>0</v>
      </c>
      <c r="P13" s="36"/>
      <c r="Q13" s="151"/>
    </row>
    <row r="14" spans="1:18" x14ac:dyDescent="0.2">
      <c r="A14" s="70"/>
      <c r="B14" s="78"/>
      <c r="C14" s="72"/>
      <c r="D14" s="112"/>
      <c r="E14" s="73"/>
      <c r="F14" s="73"/>
      <c r="G14" s="106"/>
      <c r="H14" s="113"/>
      <c r="I14" s="83"/>
      <c r="J14" s="114"/>
      <c r="K14" s="115"/>
      <c r="L14" s="75"/>
      <c r="M14" s="75"/>
      <c r="N14" s="83"/>
      <c r="O14" s="111">
        <f t="shared" si="0"/>
        <v>0</v>
      </c>
      <c r="P14" s="36"/>
      <c r="Q14" s="151"/>
    </row>
    <row r="15" spans="1:18" x14ac:dyDescent="0.2">
      <c r="A15" s="70"/>
      <c r="B15" s="78"/>
      <c r="C15" s="72"/>
      <c r="D15" s="112"/>
      <c r="E15" s="73"/>
      <c r="F15" s="73"/>
      <c r="G15" s="106"/>
      <c r="H15" s="113"/>
      <c r="I15" s="83"/>
      <c r="J15" s="114"/>
      <c r="K15" s="115"/>
      <c r="L15" s="75"/>
      <c r="M15" s="75"/>
      <c r="N15" s="83"/>
      <c r="O15" s="111">
        <f t="shared" si="0"/>
        <v>0</v>
      </c>
      <c r="P15" s="36"/>
      <c r="Q15" s="151"/>
    </row>
    <row r="16" spans="1:18" x14ac:dyDescent="0.2">
      <c r="A16" s="70"/>
      <c r="B16" s="78"/>
      <c r="C16" s="72"/>
      <c r="D16" s="112"/>
      <c r="E16" s="73"/>
      <c r="F16" s="73"/>
      <c r="G16" s="106"/>
      <c r="H16" s="113"/>
      <c r="I16" s="83"/>
      <c r="J16" s="114"/>
      <c r="K16" s="115"/>
      <c r="L16" s="75"/>
      <c r="M16" s="75"/>
      <c r="N16" s="83"/>
      <c r="O16" s="111">
        <f t="shared" si="0"/>
        <v>0</v>
      </c>
      <c r="P16" s="36"/>
      <c r="Q16" s="151"/>
    </row>
    <row r="17" spans="1:17" x14ac:dyDescent="0.2">
      <c r="A17" s="70"/>
      <c r="B17" s="78"/>
      <c r="C17" s="72"/>
      <c r="D17" s="112"/>
      <c r="E17" s="73"/>
      <c r="F17" s="73"/>
      <c r="G17" s="106"/>
      <c r="H17" s="113"/>
      <c r="I17" s="83"/>
      <c r="J17" s="114"/>
      <c r="K17" s="115"/>
      <c r="L17" s="75"/>
      <c r="M17" s="75"/>
      <c r="N17" s="83"/>
      <c r="O17" s="111">
        <f t="shared" si="0"/>
        <v>0</v>
      </c>
      <c r="P17" s="36"/>
      <c r="Q17" s="151"/>
    </row>
    <row r="18" spans="1:17" x14ac:dyDescent="0.2">
      <c r="A18" s="70"/>
      <c r="B18" s="78"/>
      <c r="C18" s="72"/>
      <c r="D18" s="112"/>
      <c r="E18" s="73"/>
      <c r="F18" s="73"/>
      <c r="G18" s="106"/>
      <c r="H18" s="113"/>
      <c r="I18" s="83"/>
      <c r="J18" s="114"/>
      <c r="K18" s="115"/>
      <c r="L18" s="75"/>
      <c r="M18" s="75"/>
      <c r="N18" s="83"/>
      <c r="O18" s="111">
        <f t="shared" si="0"/>
        <v>0</v>
      </c>
      <c r="P18" s="36"/>
      <c r="Q18" s="151"/>
    </row>
    <row r="19" spans="1:17" x14ac:dyDescent="0.2">
      <c r="A19" s="70"/>
      <c r="B19" s="78"/>
      <c r="C19" s="72"/>
      <c r="D19" s="112"/>
      <c r="E19" s="73"/>
      <c r="F19" s="73"/>
      <c r="G19" s="106"/>
      <c r="H19" s="113"/>
      <c r="I19" s="83"/>
      <c r="J19" s="114"/>
      <c r="K19" s="115"/>
      <c r="L19" s="75"/>
      <c r="M19" s="75"/>
      <c r="N19" s="83"/>
      <c r="O19" s="111">
        <f t="shared" si="0"/>
        <v>0</v>
      </c>
      <c r="P19" s="36"/>
      <c r="Q19" s="151"/>
    </row>
    <row r="20" spans="1:17" x14ac:dyDescent="0.2">
      <c r="A20" s="70"/>
      <c r="B20" s="78"/>
      <c r="C20" s="72"/>
      <c r="D20" s="112"/>
      <c r="E20" s="73"/>
      <c r="F20" s="73"/>
      <c r="G20" s="106"/>
      <c r="H20" s="113"/>
      <c r="I20" s="83"/>
      <c r="J20" s="114"/>
      <c r="K20" s="115"/>
      <c r="L20" s="75"/>
      <c r="M20" s="75"/>
      <c r="N20" s="83"/>
      <c r="O20" s="111">
        <f t="shared" si="0"/>
        <v>0</v>
      </c>
      <c r="P20" s="36"/>
      <c r="Q20" s="151"/>
    </row>
    <row r="21" spans="1:17" x14ac:dyDescent="0.2">
      <c r="A21" s="70"/>
      <c r="B21" s="78"/>
      <c r="C21" s="72"/>
      <c r="D21" s="112"/>
      <c r="E21" s="73"/>
      <c r="F21" s="73"/>
      <c r="G21" s="106"/>
      <c r="H21" s="113"/>
      <c r="I21" s="83"/>
      <c r="J21" s="114"/>
      <c r="K21" s="115"/>
      <c r="L21" s="75"/>
      <c r="M21" s="75"/>
      <c r="N21" s="83"/>
      <c r="O21" s="111">
        <f t="shared" si="0"/>
        <v>0</v>
      </c>
      <c r="P21" s="36"/>
      <c r="Q21" s="151"/>
    </row>
    <row r="22" spans="1:17" x14ac:dyDescent="0.2">
      <c r="A22" s="77"/>
      <c r="B22" s="78"/>
      <c r="C22" s="79"/>
      <c r="D22" s="116"/>
      <c r="E22" s="80"/>
      <c r="F22" s="80"/>
      <c r="G22" s="117"/>
      <c r="H22" s="113"/>
      <c r="I22" s="83"/>
      <c r="J22" s="114"/>
      <c r="K22" s="115"/>
      <c r="L22" s="118"/>
      <c r="M22" s="83"/>
      <c r="N22" s="83"/>
      <c r="O22" s="111">
        <f t="shared" si="0"/>
        <v>0</v>
      </c>
      <c r="P22" s="36"/>
      <c r="Q22" s="152"/>
    </row>
    <row r="23" spans="1:17" ht="10.8" thickBot="1" x14ac:dyDescent="0.25">
      <c r="A23" s="119"/>
      <c r="B23" s="86"/>
      <c r="C23" s="87"/>
      <c r="D23" s="120"/>
      <c r="E23" s="88"/>
      <c r="F23" s="88"/>
      <c r="G23" s="121"/>
      <c r="H23" s="122"/>
      <c r="I23" s="92"/>
      <c r="J23" s="123"/>
      <c r="K23" s="124"/>
      <c r="L23" s="125"/>
      <c r="M23" s="92"/>
      <c r="N23" s="92"/>
      <c r="O23" s="111">
        <f t="shared" si="0"/>
        <v>0</v>
      </c>
      <c r="P23" s="36"/>
      <c r="Q23" s="153"/>
    </row>
    <row r="24" spans="1:17" ht="13.5" customHeight="1" thickBot="1" x14ac:dyDescent="0.25">
      <c r="A24" s="354"/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6"/>
    </row>
    <row r="25" spans="1:17" ht="10.8" thickBot="1" x14ac:dyDescent="0.25">
      <c r="A25" s="350" t="s">
        <v>14</v>
      </c>
      <c r="B25" s="351"/>
      <c r="C25" s="351"/>
      <c r="D25" s="351"/>
      <c r="E25" s="351"/>
      <c r="F25" s="351"/>
      <c r="G25" s="351"/>
      <c r="H25" s="96">
        <f t="shared" ref="H25:O25" si="1">SUM(H9:H23)</f>
        <v>0</v>
      </c>
      <c r="I25" s="95">
        <f t="shared" si="1"/>
        <v>0</v>
      </c>
      <c r="J25" s="95">
        <f t="shared" si="1"/>
        <v>0</v>
      </c>
      <c r="K25" s="97">
        <f t="shared" si="1"/>
        <v>0</v>
      </c>
      <c r="L25" s="96">
        <f t="shared" si="1"/>
        <v>0</v>
      </c>
      <c r="M25" s="95">
        <f t="shared" si="1"/>
        <v>0</v>
      </c>
      <c r="N25" s="95">
        <f t="shared" si="1"/>
        <v>0</v>
      </c>
      <c r="O25" s="97">
        <f t="shared" si="1"/>
        <v>0</v>
      </c>
      <c r="P25" s="352"/>
      <c r="Q25" s="353"/>
    </row>
    <row r="27" spans="1:17" x14ac:dyDescent="0.2">
      <c r="F27" s="23"/>
    </row>
    <row r="28" spans="1:17" x14ac:dyDescent="0.2">
      <c r="F28" s="23"/>
    </row>
  </sheetData>
  <mergeCells count="22">
    <mergeCell ref="A25:G25"/>
    <mergeCell ref="H7:H8"/>
    <mergeCell ref="P7:P8"/>
    <mergeCell ref="Q7:Q8"/>
    <mergeCell ref="P25:Q25"/>
    <mergeCell ref="E7:E8"/>
    <mergeCell ref="A24:Q24"/>
    <mergeCell ref="I7:K7"/>
    <mergeCell ref="A3:C3"/>
    <mergeCell ref="D1:H1"/>
    <mergeCell ref="F7:F8"/>
    <mergeCell ref="D7:D8"/>
    <mergeCell ref="G7:G8"/>
    <mergeCell ref="D2:H2"/>
    <mergeCell ref="A5:Q5"/>
    <mergeCell ref="A1:C1"/>
    <mergeCell ref="A2:C2"/>
    <mergeCell ref="A7:A8"/>
    <mergeCell ref="B7:B8"/>
    <mergeCell ref="C7:C8"/>
    <mergeCell ref="L7:O7"/>
    <mergeCell ref="D3:H3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'Támogatás típusa'!$A$4:$A$17</xm:f>
          </x14:formula1>
          <xm:sqref>P9:P23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3"/>
  <sheetViews>
    <sheetView view="pageBreakPreview" zoomScale="70" zoomScaleNormal="100" zoomScaleSheetLayoutView="70" workbookViewId="0">
      <selection activeCell="B30" sqref="B30:M37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7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29.33203125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7" width="8.109375" style="18" customWidth="1"/>
    <col min="18" max="18" width="8.44140625" style="18" customWidth="1"/>
    <col min="19" max="19" width="8.5546875" style="18" customWidth="1"/>
    <col min="20" max="20" width="5.5546875" style="18" customWidth="1"/>
    <col min="21" max="16384" width="9.109375" style="18"/>
  </cols>
  <sheetData>
    <row r="2" spans="1:20" ht="13.2" x14ac:dyDescent="0.2">
      <c r="A2" s="348" t="s">
        <v>2</v>
      </c>
      <c r="B2" s="349"/>
      <c r="C2" s="357"/>
      <c r="D2" s="311" t="str">
        <f>+'(KNY)könyvvizsgálói nyilatkozat'!$B4</f>
        <v>Semmelweis Egyetem</v>
      </c>
      <c r="E2" s="311"/>
      <c r="F2" s="311"/>
      <c r="G2" s="311"/>
      <c r="H2" s="311"/>
      <c r="I2" s="61"/>
      <c r="J2" s="61"/>
      <c r="L2" s="19"/>
      <c r="M2" s="19"/>
    </row>
    <row r="3" spans="1:20" ht="11.25" customHeight="1" x14ac:dyDescent="0.2">
      <c r="A3" s="348" t="s">
        <v>3</v>
      </c>
      <c r="B3" s="349"/>
      <c r="C3" s="357"/>
      <c r="D3" s="311" t="str">
        <f>+'(KNY)könyvvizsgálói nyilatkozat'!$B5</f>
        <v>Felhívás_1_0001</v>
      </c>
      <c r="E3" s="311"/>
      <c r="F3" s="311"/>
      <c r="G3" s="311"/>
      <c r="H3" s="311"/>
      <c r="I3" s="61"/>
      <c r="J3" s="61"/>
      <c r="L3" s="19"/>
      <c r="M3" s="19"/>
    </row>
    <row r="4" spans="1:20" ht="11.25" customHeight="1" x14ac:dyDescent="0.2">
      <c r="A4" s="347" t="s">
        <v>48</v>
      </c>
      <c r="B4" s="347"/>
      <c r="C4" s="344"/>
      <c r="D4" s="312" t="str">
        <f>+'(KNY)könyvvizsgálói nyilatkozat'!$B6</f>
        <v>2024.12.01-2025.03.31</v>
      </c>
      <c r="E4" s="313"/>
      <c r="F4" s="313"/>
      <c r="G4" s="313"/>
      <c r="H4" s="314"/>
      <c r="I4" s="61"/>
      <c r="J4" s="61"/>
      <c r="L4" s="19"/>
      <c r="M4" s="19"/>
    </row>
    <row r="5" spans="1:20" ht="12" customHeight="1" x14ac:dyDescent="0.2">
      <c r="A5" s="62"/>
      <c r="B5" s="62"/>
      <c r="C5" s="62"/>
      <c r="D5" s="63"/>
      <c r="E5" s="63"/>
      <c r="F5" s="63"/>
      <c r="G5" s="63"/>
      <c r="H5" s="63"/>
      <c r="I5" s="63"/>
      <c r="J5" s="64"/>
      <c r="K5" s="64"/>
      <c r="L5" s="64"/>
      <c r="M5" s="64"/>
    </row>
    <row r="6" spans="1:20" ht="12.75" customHeight="1" x14ac:dyDescent="0.2"/>
    <row r="7" spans="1:20" ht="12.75" customHeight="1" x14ac:dyDescent="0.2">
      <c r="A7" s="299" t="s">
        <v>68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</row>
    <row r="8" spans="1:20" ht="12.6" thickBot="1" x14ac:dyDescent="0.3">
      <c r="J8" s="65"/>
      <c r="K8" s="65"/>
      <c r="L8" s="65"/>
      <c r="M8" s="65"/>
    </row>
    <row r="9" spans="1:20" ht="36" customHeight="1" x14ac:dyDescent="0.2">
      <c r="A9" s="324" t="s">
        <v>18</v>
      </c>
      <c r="B9" s="324" t="s">
        <v>31</v>
      </c>
      <c r="C9" s="324" t="s">
        <v>32</v>
      </c>
      <c r="D9" s="324" t="s">
        <v>28</v>
      </c>
      <c r="E9" s="324" t="s">
        <v>29</v>
      </c>
      <c r="F9" s="324" t="s">
        <v>19</v>
      </c>
      <c r="G9" s="324" t="s">
        <v>33</v>
      </c>
      <c r="H9" s="326" t="s">
        <v>62</v>
      </c>
      <c r="I9" s="327"/>
      <c r="J9" s="363" t="s">
        <v>47</v>
      </c>
      <c r="K9" s="324" t="s">
        <v>30</v>
      </c>
      <c r="L9" s="338" t="s">
        <v>34</v>
      </c>
      <c r="M9" s="339"/>
      <c r="N9" s="340"/>
      <c r="O9" s="338" t="s">
        <v>35</v>
      </c>
      <c r="P9" s="339"/>
      <c r="Q9" s="339"/>
      <c r="R9" s="340"/>
      <c r="S9" s="324" t="s">
        <v>100</v>
      </c>
      <c r="T9" s="324" t="s">
        <v>25</v>
      </c>
    </row>
    <row r="10" spans="1:20" ht="66.75" customHeight="1" thickBot="1" x14ac:dyDescent="0.25">
      <c r="A10" s="325" t="s">
        <v>10</v>
      </c>
      <c r="B10" s="325"/>
      <c r="C10" s="325"/>
      <c r="D10" s="325"/>
      <c r="E10" s="325"/>
      <c r="F10" s="325"/>
      <c r="G10" s="325"/>
      <c r="H10" s="25" t="s">
        <v>21</v>
      </c>
      <c r="I10" s="25" t="s">
        <v>22</v>
      </c>
      <c r="J10" s="364"/>
      <c r="K10" s="325"/>
      <c r="L10" s="66" t="s">
        <v>11</v>
      </c>
      <c r="M10" s="67" t="s">
        <v>12</v>
      </c>
      <c r="N10" s="68" t="s">
        <v>50</v>
      </c>
      <c r="O10" s="66" t="s">
        <v>4</v>
      </c>
      <c r="P10" s="68" t="s">
        <v>5</v>
      </c>
      <c r="Q10" s="68" t="s">
        <v>13</v>
      </c>
      <c r="R10" s="69" t="s">
        <v>7</v>
      </c>
      <c r="S10" s="325"/>
      <c r="T10" s="325"/>
    </row>
    <row r="11" spans="1:20" x14ac:dyDescent="0.2">
      <c r="A11" s="70" t="s">
        <v>26</v>
      </c>
      <c r="B11" s="71"/>
      <c r="C11" s="72"/>
      <c r="D11" s="72"/>
      <c r="E11" s="73"/>
      <c r="F11" s="73"/>
      <c r="G11" s="73"/>
      <c r="H11" s="73"/>
      <c r="I11" s="73"/>
      <c r="J11" s="74"/>
      <c r="K11" s="71"/>
      <c r="L11" s="108"/>
      <c r="M11" s="109"/>
      <c r="N11" s="110"/>
      <c r="O11" s="75"/>
      <c r="P11" s="213"/>
      <c r="Q11" s="216"/>
      <c r="R11" s="76">
        <f>SUM(O11:Q11)</f>
        <v>0</v>
      </c>
      <c r="S11" s="36"/>
      <c r="T11" s="154">
        <v>1</v>
      </c>
    </row>
    <row r="12" spans="1:20" ht="12.75" customHeight="1" x14ac:dyDescent="0.2">
      <c r="A12" s="77" t="s">
        <v>27</v>
      </c>
      <c r="B12" s="78"/>
      <c r="C12" s="79"/>
      <c r="D12" s="79"/>
      <c r="E12" s="80"/>
      <c r="F12" s="80"/>
      <c r="G12" s="80"/>
      <c r="H12" s="73"/>
      <c r="I12" s="73"/>
      <c r="J12" s="74"/>
      <c r="K12" s="78"/>
      <c r="L12" s="81"/>
      <c r="M12" s="82"/>
      <c r="N12" s="83"/>
      <c r="O12" s="84"/>
      <c r="P12" s="83"/>
      <c r="Q12" s="83"/>
      <c r="R12" s="76">
        <f t="shared" ref="R12:R26" si="0">SUM(O12:Q12)</f>
        <v>0</v>
      </c>
      <c r="S12" s="36"/>
      <c r="T12" s="152"/>
    </row>
    <row r="13" spans="1:20" ht="12.75" customHeight="1" x14ac:dyDescent="0.2">
      <c r="A13" s="77"/>
      <c r="B13" s="78"/>
      <c r="C13" s="79"/>
      <c r="D13" s="79"/>
      <c r="E13" s="80"/>
      <c r="F13" s="80"/>
      <c r="G13" s="80"/>
      <c r="H13" s="73"/>
      <c r="I13" s="73"/>
      <c r="J13" s="74"/>
      <c r="K13" s="78"/>
      <c r="L13" s="81"/>
      <c r="M13" s="82"/>
      <c r="N13" s="83"/>
      <c r="O13" s="84"/>
      <c r="P13" s="83"/>
      <c r="Q13" s="83"/>
      <c r="R13" s="76">
        <f t="shared" si="0"/>
        <v>0</v>
      </c>
      <c r="S13" s="36"/>
      <c r="T13" s="152"/>
    </row>
    <row r="14" spans="1:20" ht="12.75" customHeight="1" x14ac:dyDescent="0.2">
      <c r="A14" s="77"/>
      <c r="B14" s="78"/>
      <c r="C14" s="79"/>
      <c r="D14" s="79"/>
      <c r="E14" s="80"/>
      <c r="F14" s="80"/>
      <c r="G14" s="80"/>
      <c r="H14" s="73"/>
      <c r="I14" s="73"/>
      <c r="J14" s="74"/>
      <c r="K14" s="78"/>
      <c r="L14" s="81"/>
      <c r="M14" s="82"/>
      <c r="N14" s="83"/>
      <c r="O14" s="84"/>
      <c r="P14" s="83"/>
      <c r="Q14" s="83"/>
      <c r="R14" s="76">
        <f t="shared" si="0"/>
        <v>0</v>
      </c>
      <c r="S14" s="36"/>
      <c r="T14" s="152"/>
    </row>
    <row r="15" spans="1:20" ht="12.75" customHeight="1" x14ac:dyDescent="0.2">
      <c r="A15" s="77"/>
      <c r="B15" s="78"/>
      <c r="C15" s="79"/>
      <c r="D15" s="79"/>
      <c r="E15" s="80"/>
      <c r="F15" s="80"/>
      <c r="G15" s="80"/>
      <c r="H15" s="73"/>
      <c r="I15" s="73"/>
      <c r="J15" s="74"/>
      <c r="K15" s="78"/>
      <c r="L15" s="81"/>
      <c r="M15" s="82"/>
      <c r="N15" s="83"/>
      <c r="O15" s="84"/>
      <c r="P15" s="83"/>
      <c r="Q15" s="83"/>
      <c r="R15" s="76">
        <f t="shared" si="0"/>
        <v>0</v>
      </c>
      <c r="S15" s="36"/>
      <c r="T15" s="152"/>
    </row>
    <row r="16" spans="1:20" ht="12.75" customHeight="1" x14ac:dyDescent="0.2">
      <c r="A16" s="77"/>
      <c r="B16" s="78"/>
      <c r="C16" s="79"/>
      <c r="D16" s="79"/>
      <c r="E16" s="80"/>
      <c r="F16" s="80"/>
      <c r="G16" s="80"/>
      <c r="H16" s="73"/>
      <c r="I16" s="73"/>
      <c r="J16" s="74"/>
      <c r="K16" s="78"/>
      <c r="L16" s="81"/>
      <c r="M16" s="82"/>
      <c r="N16" s="83"/>
      <c r="O16" s="84"/>
      <c r="P16" s="83"/>
      <c r="Q16" s="83"/>
      <c r="R16" s="76">
        <f t="shared" si="0"/>
        <v>0</v>
      </c>
      <c r="S16" s="36"/>
      <c r="T16" s="152"/>
    </row>
    <row r="17" spans="1:20" ht="12.75" customHeight="1" x14ac:dyDescent="0.2">
      <c r="A17" s="77"/>
      <c r="B17" s="78"/>
      <c r="C17" s="79"/>
      <c r="D17" s="79"/>
      <c r="E17" s="80"/>
      <c r="F17" s="80"/>
      <c r="G17" s="80"/>
      <c r="H17" s="73"/>
      <c r="I17" s="73"/>
      <c r="J17" s="74"/>
      <c r="K17" s="78"/>
      <c r="L17" s="81"/>
      <c r="M17" s="82"/>
      <c r="N17" s="83"/>
      <c r="O17" s="84"/>
      <c r="P17" s="83"/>
      <c r="Q17" s="83"/>
      <c r="R17" s="76">
        <f t="shared" si="0"/>
        <v>0</v>
      </c>
      <c r="S17" s="36"/>
      <c r="T17" s="152"/>
    </row>
    <row r="18" spans="1:20" ht="12.75" customHeight="1" x14ac:dyDescent="0.2">
      <c r="A18" s="77"/>
      <c r="B18" s="78"/>
      <c r="C18" s="79"/>
      <c r="D18" s="79"/>
      <c r="E18" s="80"/>
      <c r="F18" s="80"/>
      <c r="G18" s="80"/>
      <c r="H18" s="73"/>
      <c r="I18" s="73"/>
      <c r="J18" s="74"/>
      <c r="K18" s="78"/>
      <c r="L18" s="81"/>
      <c r="M18" s="82"/>
      <c r="N18" s="83"/>
      <c r="O18" s="84"/>
      <c r="P18" s="83"/>
      <c r="Q18" s="83"/>
      <c r="R18" s="76">
        <f t="shared" si="0"/>
        <v>0</v>
      </c>
      <c r="S18" s="36"/>
      <c r="T18" s="152"/>
    </row>
    <row r="19" spans="1:20" ht="12.75" customHeight="1" x14ac:dyDescent="0.2">
      <c r="A19" s="77"/>
      <c r="B19" s="78"/>
      <c r="C19" s="79"/>
      <c r="D19" s="79"/>
      <c r="E19" s="80"/>
      <c r="F19" s="80"/>
      <c r="G19" s="80"/>
      <c r="H19" s="73"/>
      <c r="I19" s="73"/>
      <c r="J19" s="74"/>
      <c r="K19" s="78"/>
      <c r="L19" s="81"/>
      <c r="M19" s="82"/>
      <c r="N19" s="83"/>
      <c r="O19" s="84"/>
      <c r="P19" s="83"/>
      <c r="Q19" s="83"/>
      <c r="R19" s="76">
        <f t="shared" si="0"/>
        <v>0</v>
      </c>
      <c r="S19" s="36"/>
      <c r="T19" s="152"/>
    </row>
    <row r="20" spans="1:20" ht="12.75" customHeight="1" x14ac:dyDescent="0.2">
      <c r="A20" s="77"/>
      <c r="B20" s="78"/>
      <c r="C20" s="79"/>
      <c r="D20" s="79"/>
      <c r="E20" s="80"/>
      <c r="F20" s="80"/>
      <c r="G20" s="80"/>
      <c r="H20" s="73"/>
      <c r="I20" s="73"/>
      <c r="J20" s="74"/>
      <c r="K20" s="78"/>
      <c r="L20" s="81"/>
      <c r="M20" s="82"/>
      <c r="N20" s="83"/>
      <c r="O20" s="84"/>
      <c r="P20" s="83"/>
      <c r="Q20" s="83"/>
      <c r="R20" s="76">
        <f t="shared" si="0"/>
        <v>0</v>
      </c>
      <c r="S20" s="36"/>
      <c r="T20" s="152"/>
    </row>
    <row r="21" spans="1:20" ht="12.75" customHeight="1" x14ac:dyDescent="0.2">
      <c r="A21" s="77"/>
      <c r="B21" s="78"/>
      <c r="C21" s="79"/>
      <c r="D21" s="79"/>
      <c r="E21" s="80"/>
      <c r="F21" s="80"/>
      <c r="G21" s="80"/>
      <c r="H21" s="73"/>
      <c r="I21" s="73"/>
      <c r="J21" s="74"/>
      <c r="K21" s="78"/>
      <c r="L21" s="81"/>
      <c r="M21" s="82"/>
      <c r="N21" s="83"/>
      <c r="O21" s="84"/>
      <c r="P21" s="83"/>
      <c r="Q21" s="83"/>
      <c r="R21" s="76">
        <f t="shared" si="0"/>
        <v>0</v>
      </c>
      <c r="S21" s="36"/>
      <c r="T21" s="152"/>
    </row>
    <row r="22" spans="1:20" ht="12.75" customHeight="1" x14ac:dyDescent="0.2">
      <c r="A22" s="77"/>
      <c r="B22" s="78"/>
      <c r="C22" s="79"/>
      <c r="D22" s="79"/>
      <c r="E22" s="80"/>
      <c r="F22" s="80"/>
      <c r="G22" s="80"/>
      <c r="H22" s="73"/>
      <c r="I22" s="73"/>
      <c r="J22" s="74"/>
      <c r="K22" s="78"/>
      <c r="L22" s="81"/>
      <c r="M22" s="82"/>
      <c r="N22" s="83"/>
      <c r="O22" s="84"/>
      <c r="P22" s="83"/>
      <c r="Q22" s="83"/>
      <c r="R22" s="76">
        <f t="shared" si="0"/>
        <v>0</v>
      </c>
      <c r="S22" s="36"/>
      <c r="T22" s="152"/>
    </row>
    <row r="23" spans="1:20" ht="12.75" customHeight="1" x14ac:dyDescent="0.2">
      <c r="A23" s="77"/>
      <c r="B23" s="78"/>
      <c r="C23" s="79"/>
      <c r="D23" s="79"/>
      <c r="E23" s="80"/>
      <c r="F23" s="80"/>
      <c r="G23" s="80"/>
      <c r="H23" s="73"/>
      <c r="I23" s="73"/>
      <c r="J23" s="74"/>
      <c r="K23" s="78"/>
      <c r="L23" s="81"/>
      <c r="M23" s="82"/>
      <c r="N23" s="83"/>
      <c r="O23" s="84"/>
      <c r="P23" s="83"/>
      <c r="Q23" s="83"/>
      <c r="R23" s="76">
        <f t="shared" si="0"/>
        <v>0</v>
      </c>
      <c r="S23" s="36"/>
      <c r="T23" s="152"/>
    </row>
    <row r="24" spans="1:20" ht="12.75" customHeight="1" x14ac:dyDescent="0.2">
      <c r="A24" s="77"/>
      <c r="B24" s="78"/>
      <c r="C24" s="79"/>
      <c r="D24" s="79"/>
      <c r="E24" s="80"/>
      <c r="F24" s="80"/>
      <c r="G24" s="80"/>
      <c r="H24" s="73"/>
      <c r="I24" s="73"/>
      <c r="J24" s="74"/>
      <c r="K24" s="78"/>
      <c r="L24" s="81"/>
      <c r="M24" s="82"/>
      <c r="N24" s="83"/>
      <c r="O24" s="84"/>
      <c r="P24" s="83"/>
      <c r="Q24" s="83"/>
      <c r="R24" s="76">
        <f t="shared" si="0"/>
        <v>0</v>
      </c>
      <c r="S24" s="36"/>
      <c r="T24" s="152"/>
    </row>
    <row r="25" spans="1:20" ht="12.75" customHeight="1" x14ac:dyDescent="0.2">
      <c r="A25" s="77"/>
      <c r="B25" s="78"/>
      <c r="C25" s="79"/>
      <c r="D25" s="79"/>
      <c r="E25" s="80"/>
      <c r="F25" s="80"/>
      <c r="G25" s="80"/>
      <c r="H25" s="73"/>
      <c r="I25" s="73"/>
      <c r="J25" s="74"/>
      <c r="K25" s="78"/>
      <c r="L25" s="81"/>
      <c r="M25" s="82"/>
      <c r="N25" s="83"/>
      <c r="O25" s="84"/>
      <c r="P25" s="83"/>
      <c r="Q25" s="83"/>
      <c r="R25" s="76">
        <f t="shared" si="0"/>
        <v>0</v>
      </c>
      <c r="S25" s="36"/>
      <c r="T25" s="152"/>
    </row>
    <row r="26" spans="1:20" ht="12.75" customHeight="1" thickBot="1" x14ac:dyDescent="0.25">
      <c r="A26" s="85"/>
      <c r="B26" s="86"/>
      <c r="C26" s="87"/>
      <c r="D26" s="87"/>
      <c r="E26" s="88"/>
      <c r="F26" s="88"/>
      <c r="G26" s="88"/>
      <c r="H26" s="73"/>
      <c r="I26" s="73"/>
      <c r="J26" s="89"/>
      <c r="K26" s="86"/>
      <c r="L26" s="90"/>
      <c r="M26" s="91"/>
      <c r="N26" s="92"/>
      <c r="O26" s="93"/>
      <c r="P26" s="92"/>
      <c r="Q26" s="92"/>
      <c r="R26" s="76">
        <f t="shared" si="0"/>
        <v>0</v>
      </c>
      <c r="S26" s="36"/>
      <c r="T26" s="153"/>
    </row>
    <row r="27" spans="1:20" ht="12.75" customHeight="1" thickBot="1" x14ac:dyDescent="0.25">
      <c r="A27" s="361"/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31"/>
      <c r="M27" s="331"/>
      <c r="N27" s="331"/>
      <c r="O27" s="331"/>
      <c r="P27" s="331"/>
      <c r="Q27" s="331"/>
      <c r="R27" s="331"/>
      <c r="S27" s="331"/>
      <c r="T27" s="332"/>
    </row>
    <row r="28" spans="1:20" ht="13.5" customHeight="1" thickBot="1" x14ac:dyDescent="0.25">
      <c r="A28" s="358" t="s">
        <v>7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  <c r="L28" s="94">
        <f>SUM(L11:L27)</f>
        <v>0</v>
      </c>
      <c r="M28" s="94">
        <f t="shared" ref="M28:N28" si="1">SUM(M11:M27)</f>
        <v>0</v>
      </c>
      <c r="N28" s="94">
        <f t="shared" si="1"/>
        <v>0</v>
      </c>
      <c r="O28" s="96">
        <f>SUM(O11:O27)</f>
        <v>0</v>
      </c>
      <c r="P28" s="96">
        <f t="shared" ref="P28:R28" si="2">SUM(P11:P27)</f>
        <v>0</v>
      </c>
      <c r="Q28" s="96">
        <f t="shared" si="2"/>
        <v>0</v>
      </c>
      <c r="R28" s="96">
        <f t="shared" si="2"/>
        <v>0</v>
      </c>
      <c r="S28" s="98"/>
      <c r="T28" s="99"/>
    </row>
    <row r="30" spans="1:20" x14ac:dyDescent="0.2">
      <c r="A30" s="52" t="s">
        <v>1</v>
      </c>
      <c r="N30" s="51"/>
      <c r="O30" s="51"/>
      <c r="P30" s="51"/>
    </row>
    <row r="31" spans="1:20" x14ac:dyDescent="0.2">
      <c r="O31" s="51"/>
      <c r="P31" s="51"/>
    </row>
    <row r="32" spans="1:20" ht="13.2" x14ac:dyDescent="0.25">
      <c r="B32" s="241"/>
      <c r="C32" s="241"/>
      <c r="O32" s="22"/>
      <c r="P32" s="22"/>
    </row>
    <row r="33" spans="5:16" x14ac:dyDescent="0.2">
      <c r="O33" s="51"/>
      <c r="P33" s="51"/>
    </row>
    <row r="34" spans="5:16" ht="13.2" x14ac:dyDescent="0.25">
      <c r="K34" s="243"/>
      <c r="L34" s="242"/>
    </row>
    <row r="35" spans="5:16" ht="13.2" x14ac:dyDescent="0.25">
      <c r="K35" s="17"/>
      <c r="L35" s="242"/>
    </row>
    <row r="36" spans="5:16" ht="13.2" x14ac:dyDescent="0.25">
      <c r="K36" s="17"/>
      <c r="L36" s="242"/>
    </row>
    <row r="37" spans="5:16" ht="13.2" x14ac:dyDescent="0.25">
      <c r="K37" s="17"/>
      <c r="L37" s="242"/>
    </row>
    <row r="42" spans="5:16" x14ac:dyDescent="0.2">
      <c r="E42" s="23"/>
    </row>
    <row r="43" spans="5:16" x14ac:dyDescent="0.2">
      <c r="E43" s="23"/>
    </row>
  </sheetData>
  <mergeCells count="23">
    <mergeCell ref="A28:K28"/>
    <mergeCell ref="T9:T10"/>
    <mergeCell ref="A27:T27"/>
    <mergeCell ref="J9:J10"/>
    <mergeCell ref="S9:S10"/>
    <mergeCell ref="H9:I9"/>
    <mergeCell ref="K9:K10"/>
    <mergeCell ref="L9:N9"/>
    <mergeCell ref="O9:R9"/>
    <mergeCell ref="A2:C2"/>
    <mergeCell ref="A3:C3"/>
    <mergeCell ref="A9:A10"/>
    <mergeCell ref="D2:H2"/>
    <mergeCell ref="B9:B10"/>
    <mergeCell ref="C9:C10"/>
    <mergeCell ref="A4:C4"/>
    <mergeCell ref="A7:T7"/>
    <mergeCell ref="D9:D10"/>
    <mergeCell ref="E9:E10"/>
    <mergeCell ref="F9:F10"/>
    <mergeCell ref="G9:G10"/>
    <mergeCell ref="D3:H3"/>
    <mergeCell ref="D4:H4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'Támogatás típusa'!$A$4:$A$17</xm:f>
          </x14:formula1>
          <xm:sqref>S11:S26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T38"/>
  <sheetViews>
    <sheetView view="pageBreakPreview" topLeftCell="A8" zoomScale="85" zoomScaleNormal="100" zoomScaleSheetLayoutView="85" zoomScalePageLayoutView="115" workbookViewId="0">
      <selection activeCell="B30" sqref="B30:P35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12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27.88671875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7" width="8.109375" style="18" customWidth="1"/>
    <col min="18" max="18" width="8.44140625" style="18" customWidth="1"/>
    <col min="19" max="19" width="11.6640625" style="23" customWidth="1"/>
    <col min="20" max="20" width="5.5546875" style="18" customWidth="1"/>
    <col min="21" max="16384" width="9.109375" style="18"/>
  </cols>
  <sheetData>
    <row r="2" spans="1:20" ht="13.2" x14ac:dyDescent="0.2">
      <c r="A2" s="348" t="s">
        <v>2</v>
      </c>
      <c r="B2" s="349"/>
      <c r="C2" s="357"/>
      <c r="D2" s="311" t="str">
        <f>+'(KNY)könyvvizsgálói nyilatkozat'!$B4</f>
        <v>Semmelweis Egyetem</v>
      </c>
      <c r="E2" s="311"/>
      <c r="F2" s="311"/>
      <c r="G2" s="311"/>
      <c r="H2" s="311"/>
      <c r="I2" s="61"/>
      <c r="J2" s="61"/>
      <c r="L2" s="19"/>
      <c r="M2" s="19"/>
    </row>
    <row r="3" spans="1:20" ht="11.25" customHeight="1" x14ac:dyDescent="0.2">
      <c r="A3" s="348" t="s">
        <v>3</v>
      </c>
      <c r="B3" s="349"/>
      <c r="C3" s="357"/>
      <c r="D3" s="311" t="str">
        <f>+'(KNY)könyvvizsgálói nyilatkozat'!$B5</f>
        <v>Felhívás_1_0001</v>
      </c>
      <c r="E3" s="311"/>
      <c r="F3" s="311"/>
      <c r="G3" s="311"/>
      <c r="H3" s="311"/>
      <c r="I3" s="61"/>
      <c r="J3" s="61"/>
      <c r="L3" s="19"/>
      <c r="M3" s="19"/>
    </row>
    <row r="4" spans="1:20" ht="11.25" customHeight="1" x14ac:dyDescent="0.2">
      <c r="A4" s="347" t="s">
        <v>48</v>
      </c>
      <c r="B4" s="347"/>
      <c r="C4" s="344"/>
      <c r="D4" s="312" t="str">
        <f>+'(KNY)könyvvizsgálói nyilatkozat'!$B6</f>
        <v>2024.12.01-2025.03.31</v>
      </c>
      <c r="E4" s="313"/>
      <c r="F4" s="313"/>
      <c r="G4" s="313"/>
      <c r="H4" s="314"/>
      <c r="I4" s="61"/>
      <c r="J4" s="61"/>
      <c r="L4" s="19"/>
      <c r="M4" s="19"/>
    </row>
    <row r="5" spans="1:20" ht="12" customHeight="1" x14ac:dyDescent="0.2">
      <c r="A5" s="62"/>
      <c r="B5" s="62"/>
      <c r="C5" s="62"/>
      <c r="D5" s="63"/>
      <c r="E5" s="63"/>
      <c r="F5" s="63"/>
      <c r="G5" s="63"/>
      <c r="H5" s="63"/>
      <c r="I5" s="63"/>
      <c r="J5" s="64"/>
      <c r="K5" s="64"/>
      <c r="L5" s="64"/>
      <c r="M5" s="64"/>
    </row>
    <row r="6" spans="1:20" ht="12.75" customHeight="1" x14ac:dyDescent="0.2"/>
    <row r="7" spans="1:20" ht="12.75" customHeight="1" x14ac:dyDescent="0.2">
      <c r="A7" s="299" t="s">
        <v>69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</row>
    <row r="8" spans="1:20" ht="12.6" thickBot="1" x14ac:dyDescent="0.3">
      <c r="J8" s="65"/>
      <c r="K8" s="65"/>
      <c r="L8" s="65"/>
      <c r="M8" s="65"/>
    </row>
    <row r="9" spans="1:20" ht="36" customHeight="1" x14ac:dyDescent="0.2">
      <c r="A9" s="324" t="s">
        <v>18</v>
      </c>
      <c r="B9" s="324" t="s">
        <v>31</v>
      </c>
      <c r="C9" s="324" t="s">
        <v>32</v>
      </c>
      <c r="D9" s="324" t="s">
        <v>28</v>
      </c>
      <c r="E9" s="324" t="s">
        <v>29</v>
      </c>
      <c r="F9" s="324" t="s">
        <v>19</v>
      </c>
      <c r="G9" s="324" t="s">
        <v>33</v>
      </c>
      <c r="H9" s="326" t="s">
        <v>62</v>
      </c>
      <c r="I9" s="327"/>
      <c r="J9" s="363" t="s">
        <v>47</v>
      </c>
      <c r="K9" s="324" t="s">
        <v>30</v>
      </c>
      <c r="L9" s="338" t="s">
        <v>34</v>
      </c>
      <c r="M9" s="339"/>
      <c r="N9" s="340"/>
      <c r="O9" s="338" t="s">
        <v>35</v>
      </c>
      <c r="P9" s="339"/>
      <c r="Q9" s="339"/>
      <c r="R9" s="340"/>
      <c r="S9" s="324" t="s">
        <v>100</v>
      </c>
      <c r="T9" s="324" t="s">
        <v>25</v>
      </c>
    </row>
    <row r="10" spans="1:20" ht="66.75" customHeight="1" thickBot="1" x14ac:dyDescent="0.25">
      <c r="A10" s="325" t="s">
        <v>10</v>
      </c>
      <c r="B10" s="325"/>
      <c r="C10" s="325"/>
      <c r="D10" s="325"/>
      <c r="E10" s="325"/>
      <c r="F10" s="325"/>
      <c r="G10" s="325"/>
      <c r="H10" s="25" t="s">
        <v>21</v>
      </c>
      <c r="I10" s="25" t="s">
        <v>22</v>
      </c>
      <c r="J10" s="364"/>
      <c r="K10" s="325"/>
      <c r="L10" s="66" t="s">
        <v>11</v>
      </c>
      <c r="M10" s="67" t="s">
        <v>12</v>
      </c>
      <c r="N10" s="68" t="s">
        <v>50</v>
      </c>
      <c r="O10" s="66" t="s">
        <v>4</v>
      </c>
      <c r="P10" s="68" t="s">
        <v>5</v>
      </c>
      <c r="Q10" s="68" t="s">
        <v>13</v>
      </c>
      <c r="R10" s="69" t="s">
        <v>7</v>
      </c>
      <c r="S10" s="325"/>
      <c r="T10" s="325"/>
    </row>
    <row r="11" spans="1:20" x14ac:dyDescent="0.2">
      <c r="A11" s="70" t="s">
        <v>26</v>
      </c>
      <c r="B11" s="71"/>
      <c r="C11" s="72"/>
      <c r="D11" s="239"/>
      <c r="E11" s="73"/>
      <c r="F11" s="73"/>
      <c r="G11" s="73"/>
      <c r="H11" s="217"/>
      <c r="I11" s="217"/>
      <c r="J11" s="218"/>
      <c r="K11" s="71"/>
      <c r="L11" s="108"/>
      <c r="M11" s="109"/>
      <c r="N11" s="110"/>
      <c r="O11" s="75"/>
      <c r="P11" s="213"/>
      <c r="Q11" s="216"/>
      <c r="R11" s="76"/>
      <c r="S11" s="36" t="s">
        <v>57</v>
      </c>
      <c r="T11" s="154">
        <v>1</v>
      </c>
    </row>
    <row r="12" spans="1:20" ht="12.75" customHeight="1" x14ac:dyDescent="0.2">
      <c r="A12" s="77" t="s">
        <v>27</v>
      </c>
      <c r="B12" s="78"/>
      <c r="C12" s="79"/>
      <c r="D12" s="240"/>
      <c r="E12" s="80"/>
      <c r="F12" s="80"/>
      <c r="G12" s="80"/>
      <c r="H12" s="219"/>
      <c r="I12" s="219"/>
      <c r="J12" s="220"/>
      <c r="K12" s="78"/>
      <c r="L12" s="81"/>
      <c r="M12" s="82"/>
      <c r="N12" s="83"/>
      <c r="O12" s="75"/>
      <c r="P12" s="223"/>
      <c r="Q12" s="223"/>
      <c r="R12" s="76"/>
      <c r="S12" s="36" t="s">
        <v>57</v>
      </c>
      <c r="T12" s="152">
        <v>1</v>
      </c>
    </row>
    <row r="13" spans="1:20" ht="12.75" customHeight="1" x14ac:dyDescent="0.2">
      <c r="A13" s="70" t="s">
        <v>144</v>
      </c>
      <c r="B13" s="78"/>
      <c r="C13" s="79"/>
      <c r="D13" s="240"/>
      <c r="E13" s="80"/>
      <c r="F13" s="80"/>
      <c r="G13" s="80"/>
      <c r="H13" s="219"/>
      <c r="I13" s="219"/>
      <c r="J13" s="220"/>
      <c r="K13" s="78"/>
      <c r="L13" s="81"/>
      <c r="M13" s="82"/>
      <c r="N13" s="83"/>
      <c r="O13" s="75"/>
      <c r="P13" s="223"/>
      <c r="Q13" s="223"/>
      <c r="R13" s="76"/>
      <c r="S13" s="36" t="s">
        <v>57</v>
      </c>
      <c r="T13" s="152">
        <v>1</v>
      </c>
    </row>
    <row r="14" spans="1:20" ht="12.75" customHeight="1" x14ac:dyDescent="0.2">
      <c r="A14" s="77" t="s">
        <v>145</v>
      </c>
      <c r="B14" s="78"/>
      <c r="C14" s="79"/>
      <c r="D14" s="240"/>
      <c r="E14" s="80"/>
      <c r="F14" s="80"/>
      <c r="G14" s="80"/>
      <c r="H14" s="221"/>
      <c r="I14" s="221"/>
      <c r="J14" s="222"/>
      <c r="K14" s="78"/>
      <c r="L14" s="81"/>
      <c r="M14" s="82"/>
      <c r="N14" s="83"/>
      <c r="O14" s="75"/>
      <c r="P14" s="223"/>
      <c r="Q14" s="223"/>
      <c r="R14" s="76"/>
      <c r="S14" s="36" t="s">
        <v>57</v>
      </c>
      <c r="T14" s="152">
        <v>1</v>
      </c>
    </row>
    <row r="15" spans="1:20" ht="12.75" customHeight="1" x14ac:dyDescent="0.2">
      <c r="A15" s="77"/>
      <c r="B15" s="78"/>
      <c r="C15" s="79"/>
      <c r="D15" s="79"/>
      <c r="E15" s="80"/>
      <c r="F15" s="80"/>
      <c r="G15" s="80"/>
      <c r="H15" s="73"/>
      <c r="I15" s="73"/>
      <c r="J15" s="74"/>
      <c r="K15" s="78"/>
      <c r="L15" s="81"/>
      <c r="M15" s="82"/>
      <c r="N15" s="83"/>
      <c r="O15" s="84"/>
      <c r="P15" s="83"/>
      <c r="Q15" s="83"/>
      <c r="R15" s="76">
        <f t="shared" ref="R15:R26" si="0">SUM(O15:Q15)</f>
        <v>0</v>
      </c>
      <c r="S15" s="36"/>
      <c r="T15" s="152"/>
    </row>
    <row r="16" spans="1:20" ht="12.75" customHeight="1" x14ac:dyDescent="0.2">
      <c r="A16" s="77"/>
      <c r="B16" s="78"/>
      <c r="C16" s="79"/>
      <c r="D16" s="79"/>
      <c r="E16" s="80"/>
      <c r="F16" s="80"/>
      <c r="G16" s="80"/>
      <c r="H16" s="73"/>
      <c r="I16" s="73"/>
      <c r="J16" s="74"/>
      <c r="K16" s="78"/>
      <c r="L16" s="81"/>
      <c r="M16" s="82"/>
      <c r="N16" s="83"/>
      <c r="O16" s="84"/>
      <c r="P16" s="83"/>
      <c r="Q16" s="83"/>
      <c r="R16" s="76">
        <f t="shared" si="0"/>
        <v>0</v>
      </c>
      <c r="S16" s="36"/>
      <c r="T16" s="152"/>
    </row>
    <row r="17" spans="1:20" ht="12.75" customHeight="1" x14ac:dyDescent="0.2">
      <c r="A17" s="77"/>
      <c r="B17" s="78"/>
      <c r="C17" s="79"/>
      <c r="D17" s="79"/>
      <c r="E17" s="80"/>
      <c r="F17" s="80"/>
      <c r="G17" s="80"/>
      <c r="H17" s="73"/>
      <c r="I17" s="73"/>
      <c r="J17" s="74"/>
      <c r="K17" s="78"/>
      <c r="L17" s="81"/>
      <c r="M17" s="82"/>
      <c r="N17" s="83"/>
      <c r="O17" s="84"/>
      <c r="P17" s="83"/>
      <c r="Q17" s="83"/>
      <c r="R17" s="76">
        <f t="shared" si="0"/>
        <v>0</v>
      </c>
      <c r="S17" s="36"/>
      <c r="T17" s="152"/>
    </row>
    <row r="18" spans="1:20" ht="12.75" customHeight="1" x14ac:dyDescent="0.2">
      <c r="A18" s="77"/>
      <c r="B18" s="78"/>
      <c r="C18" s="79"/>
      <c r="D18" s="79"/>
      <c r="E18" s="80"/>
      <c r="F18" s="80"/>
      <c r="G18" s="80"/>
      <c r="H18" s="73"/>
      <c r="I18" s="73"/>
      <c r="J18" s="74"/>
      <c r="K18" s="78"/>
      <c r="L18" s="81"/>
      <c r="M18" s="82"/>
      <c r="N18" s="83"/>
      <c r="O18" s="84"/>
      <c r="P18" s="83"/>
      <c r="Q18" s="83"/>
      <c r="R18" s="76">
        <f t="shared" si="0"/>
        <v>0</v>
      </c>
      <c r="S18" s="36"/>
      <c r="T18" s="152"/>
    </row>
    <row r="19" spans="1:20" ht="12.75" customHeight="1" x14ac:dyDescent="0.2">
      <c r="A19" s="77"/>
      <c r="B19" s="78"/>
      <c r="C19" s="79"/>
      <c r="D19" s="79"/>
      <c r="E19" s="80"/>
      <c r="F19" s="80"/>
      <c r="G19" s="80"/>
      <c r="H19" s="73"/>
      <c r="I19" s="73"/>
      <c r="J19" s="74"/>
      <c r="K19" s="78"/>
      <c r="L19" s="81"/>
      <c r="M19" s="82"/>
      <c r="N19" s="83"/>
      <c r="O19" s="84"/>
      <c r="P19" s="83"/>
      <c r="Q19" s="83"/>
      <c r="R19" s="76">
        <f t="shared" si="0"/>
        <v>0</v>
      </c>
      <c r="S19" s="36"/>
      <c r="T19" s="152"/>
    </row>
    <row r="20" spans="1:20" ht="12.75" customHeight="1" x14ac:dyDescent="0.2">
      <c r="A20" s="77"/>
      <c r="B20" s="78"/>
      <c r="C20" s="79"/>
      <c r="D20" s="79"/>
      <c r="E20" s="80"/>
      <c r="F20" s="80"/>
      <c r="G20" s="80"/>
      <c r="H20" s="73"/>
      <c r="I20" s="73"/>
      <c r="J20" s="74"/>
      <c r="K20" s="78"/>
      <c r="L20" s="81"/>
      <c r="M20" s="82"/>
      <c r="N20" s="83"/>
      <c r="O20" s="84"/>
      <c r="P20" s="83"/>
      <c r="Q20" s="83"/>
      <c r="R20" s="76">
        <f t="shared" si="0"/>
        <v>0</v>
      </c>
      <c r="S20" s="36"/>
      <c r="T20" s="152"/>
    </row>
    <row r="21" spans="1:20" ht="12.75" customHeight="1" x14ac:dyDescent="0.2">
      <c r="A21" s="77"/>
      <c r="B21" s="78"/>
      <c r="C21" s="79"/>
      <c r="D21" s="79"/>
      <c r="E21" s="80"/>
      <c r="F21" s="80"/>
      <c r="G21" s="80"/>
      <c r="H21" s="73"/>
      <c r="I21" s="73"/>
      <c r="J21" s="74"/>
      <c r="K21" s="78"/>
      <c r="L21" s="81"/>
      <c r="M21" s="82"/>
      <c r="N21" s="83"/>
      <c r="O21" s="84"/>
      <c r="P21" s="83"/>
      <c r="Q21" s="83"/>
      <c r="R21" s="76">
        <f t="shared" si="0"/>
        <v>0</v>
      </c>
      <c r="S21" s="36"/>
      <c r="T21" s="152"/>
    </row>
    <row r="22" spans="1:20" ht="12.75" customHeight="1" x14ac:dyDescent="0.2">
      <c r="A22" s="77"/>
      <c r="B22" s="78"/>
      <c r="C22" s="79"/>
      <c r="D22" s="79"/>
      <c r="E22" s="80"/>
      <c r="F22" s="80"/>
      <c r="G22" s="80"/>
      <c r="H22" s="73"/>
      <c r="I22" s="73"/>
      <c r="J22" s="74"/>
      <c r="K22" s="78"/>
      <c r="L22" s="81"/>
      <c r="M22" s="82"/>
      <c r="N22" s="83"/>
      <c r="O22" s="84"/>
      <c r="P22" s="83"/>
      <c r="Q22" s="83"/>
      <c r="R22" s="76">
        <f t="shared" si="0"/>
        <v>0</v>
      </c>
      <c r="S22" s="36"/>
      <c r="T22" s="152"/>
    </row>
    <row r="23" spans="1:20" ht="12.75" customHeight="1" x14ac:dyDescent="0.2">
      <c r="A23" s="77"/>
      <c r="B23" s="78"/>
      <c r="C23" s="79"/>
      <c r="D23" s="79"/>
      <c r="E23" s="80"/>
      <c r="F23" s="80"/>
      <c r="G23" s="80"/>
      <c r="H23" s="73"/>
      <c r="I23" s="73"/>
      <c r="J23" s="74"/>
      <c r="K23" s="78"/>
      <c r="L23" s="81"/>
      <c r="M23" s="82"/>
      <c r="N23" s="83"/>
      <c r="O23" s="84"/>
      <c r="P23" s="83"/>
      <c r="Q23" s="83"/>
      <c r="R23" s="76">
        <f t="shared" si="0"/>
        <v>0</v>
      </c>
      <c r="S23" s="36"/>
      <c r="T23" s="152"/>
    </row>
    <row r="24" spans="1:20" ht="12.75" customHeight="1" x14ac:dyDescent="0.2">
      <c r="A24" s="77"/>
      <c r="B24" s="78"/>
      <c r="C24" s="79"/>
      <c r="D24" s="79"/>
      <c r="E24" s="80"/>
      <c r="F24" s="80"/>
      <c r="G24" s="80"/>
      <c r="H24" s="73"/>
      <c r="I24" s="73"/>
      <c r="J24" s="74"/>
      <c r="K24" s="78"/>
      <c r="L24" s="81"/>
      <c r="M24" s="82"/>
      <c r="N24" s="83"/>
      <c r="O24" s="84"/>
      <c r="P24" s="83"/>
      <c r="Q24" s="83"/>
      <c r="R24" s="76">
        <f t="shared" si="0"/>
        <v>0</v>
      </c>
      <c r="S24" s="36"/>
      <c r="T24" s="152"/>
    </row>
    <row r="25" spans="1:20" ht="12.75" customHeight="1" x14ac:dyDescent="0.2">
      <c r="A25" s="77"/>
      <c r="B25" s="78"/>
      <c r="C25" s="79"/>
      <c r="D25" s="79"/>
      <c r="E25" s="80"/>
      <c r="F25" s="80"/>
      <c r="G25" s="80"/>
      <c r="H25" s="73"/>
      <c r="I25" s="73"/>
      <c r="J25" s="74"/>
      <c r="K25" s="78"/>
      <c r="L25" s="81"/>
      <c r="M25" s="82"/>
      <c r="N25" s="83"/>
      <c r="O25" s="84"/>
      <c r="P25" s="83"/>
      <c r="Q25" s="83"/>
      <c r="R25" s="76">
        <f t="shared" si="0"/>
        <v>0</v>
      </c>
      <c r="S25" s="36"/>
      <c r="T25" s="152"/>
    </row>
    <row r="26" spans="1:20" ht="12.75" customHeight="1" thickBot="1" x14ac:dyDescent="0.25">
      <c r="A26" s="85"/>
      <c r="B26" s="86"/>
      <c r="C26" s="87"/>
      <c r="D26" s="87"/>
      <c r="E26" s="88"/>
      <c r="F26" s="88"/>
      <c r="G26" s="88"/>
      <c r="H26" s="73"/>
      <c r="I26" s="73"/>
      <c r="J26" s="89"/>
      <c r="K26" s="86"/>
      <c r="L26" s="90"/>
      <c r="M26" s="91"/>
      <c r="N26" s="92"/>
      <c r="O26" s="93"/>
      <c r="P26" s="92"/>
      <c r="Q26" s="92"/>
      <c r="R26" s="76">
        <f t="shared" si="0"/>
        <v>0</v>
      </c>
      <c r="S26" s="36"/>
      <c r="T26" s="153"/>
    </row>
    <row r="27" spans="1:20" ht="12.75" customHeight="1" thickBot="1" x14ac:dyDescent="0.25">
      <c r="A27" s="361"/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31"/>
      <c r="M27" s="331"/>
      <c r="N27" s="331"/>
      <c r="O27" s="331"/>
      <c r="P27" s="331"/>
      <c r="Q27" s="331"/>
      <c r="R27" s="331"/>
      <c r="S27" s="331"/>
      <c r="T27" s="332"/>
    </row>
    <row r="28" spans="1:20" ht="13.5" customHeight="1" thickBot="1" x14ac:dyDescent="0.25">
      <c r="A28" s="358" t="s">
        <v>7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  <c r="L28" s="94">
        <f>SUM(L11:L27)</f>
        <v>0</v>
      </c>
      <c r="M28" s="94">
        <f t="shared" ref="M28" si="1">SUM(M11:M27)</f>
        <v>0</v>
      </c>
      <c r="N28" s="94">
        <f>SUM(N11:N27)</f>
        <v>0</v>
      </c>
      <c r="O28" s="96">
        <f>SUM(O11:O27)</f>
        <v>0</v>
      </c>
      <c r="P28" s="96">
        <f t="shared" ref="P28:R28" si="2">SUM(P11:P27)</f>
        <v>0</v>
      </c>
      <c r="Q28" s="96">
        <f t="shared" si="2"/>
        <v>0</v>
      </c>
      <c r="R28" s="96">
        <f t="shared" si="2"/>
        <v>0</v>
      </c>
      <c r="S28" s="237"/>
      <c r="T28" s="99"/>
    </row>
    <row r="30" spans="1:20" ht="13.2" x14ac:dyDescent="0.25">
      <c r="B30" s="241"/>
      <c r="C30" s="241"/>
    </row>
    <row r="32" spans="1:20" ht="13.2" x14ac:dyDescent="0.25">
      <c r="K32" s="243"/>
      <c r="L32" s="242"/>
    </row>
    <row r="33" spans="5:12" ht="13.2" x14ac:dyDescent="0.25">
      <c r="K33" s="17"/>
      <c r="L33" s="242"/>
    </row>
    <row r="34" spans="5:12" ht="13.2" x14ac:dyDescent="0.25">
      <c r="K34" s="17"/>
      <c r="L34" s="242"/>
    </row>
    <row r="35" spans="5:12" ht="13.2" x14ac:dyDescent="0.25">
      <c r="K35" s="17"/>
      <c r="L35" s="242"/>
    </row>
    <row r="37" spans="5:12" x14ac:dyDescent="0.2">
      <c r="E37" s="23"/>
    </row>
    <row r="38" spans="5:12" x14ac:dyDescent="0.2">
      <c r="E38" s="23"/>
    </row>
  </sheetData>
  <mergeCells count="23">
    <mergeCell ref="A28:K28"/>
    <mergeCell ref="K9:K10"/>
    <mergeCell ref="L9:N9"/>
    <mergeCell ref="O9:R9"/>
    <mergeCell ref="S9:S10"/>
    <mergeCell ref="A27:T27"/>
    <mergeCell ref="A7:T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T9:T10"/>
    <mergeCell ref="A2:C2"/>
    <mergeCell ref="A3:C3"/>
    <mergeCell ref="A4:C4"/>
    <mergeCell ref="D2:H2"/>
    <mergeCell ref="D3:H3"/>
    <mergeCell ref="D4:H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'Támogatás típusa'!$A$4:$A$17</xm:f>
          </x14:formula1>
          <xm:sqref>S11:S26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T38"/>
  <sheetViews>
    <sheetView view="pageBreakPreview" zoomScale="70" zoomScaleNormal="100" zoomScaleSheetLayoutView="70" zoomScalePageLayoutView="115" workbookViewId="0">
      <selection activeCell="B30" sqref="B30:O35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7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30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7" width="8.109375" style="18" customWidth="1"/>
    <col min="18" max="18" width="8.44140625" style="18" customWidth="1"/>
    <col min="19" max="19" width="8.33203125" style="18" customWidth="1"/>
    <col min="20" max="20" width="5.5546875" style="18" customWidth="1"/>
    <col min="21" max="16384" width="9.109375" style="18"/>
  </cols>
  <sheetData>
    <row r="2" spans="1:20" ht="13.2" x14ac:dyDescent="0.2">
      <c r="A2" s="348" t="s">
        <v>2</v>
      </c>
      <c r="B2" s="349"/>
      <c r="C2" s="357"/>
      <c r="D2" s="311" t="str">
        <f>+'(KNY)könyvvizsgálói nyilatkozat'!$B4</f>
        <v>Semmelweis Egyetem</v>
      </c>
      <c r="E2" s="311"/>
      <c r="F2" s="311"/>
      <c r="G2" s="311"/>
      <c r="H2" s="311"/>
      <c r="I2" s="61"/>
      <c r="J2" s="61"/>
      <c r="L2" s="19"/>
      <c r="M2" s="19"/>
    </row>
    <row r="3" spans="1:20" ht="11.25" customHeight="1" x14ac:dyDescent="0.2">
      <c r="A3" s="348" t="s">
        <v>3</v>
      </c>
      <c r="B3" s="349"/>
      <c r="C3" s="357"/>
      <c r="D3" s="311" t="str">
        <f>+'(KNY)könyvvizsgálói nyilatkozat'!$B5</f>
        <v>Felhívás_1_0001</v>
      </c>
      <c r="E3" s="311"/>
      <c r="F3" s="311"/>
      <c r="G3" s="311"/>
      <c r="H3" s="311"/>
      <c r="I3" s="61"/>
      <c r="J3" s="61"/>
      <c r="L3" s="19"/>
      <c r="M3" s="19"/>
    </row>
    <row r="4" spans="1:20" ht="11.25" customHeight="1" x14ac:dyDescent="0.2">
      <c r="A4" s="347" t="s">
        <v>48</v>
      </c>
      <c r="B4" s="347"/>
      <c r="C4" s="344"/>
      <c r="D4" s="312" t="str">
        <f>+'(KNY)könyvvizsgálói nyilatkozat'!$B6</f>
        <v>2024.12.01-2025.03.31</v>
      </c>
      <c r="E4" s="313"/>
      <c r="F4" s="313"/>
      <c r="G4" s="313"/>
      <c r="H4" s="314"/>
      <c r="I4" s="61"/>
      <c r="J4" s="61"/>
      <c r="L4" s="19"/>
      <c r="M4" s="19"/>
    </row>
    <row r="5" spans="1:20" ht="12" customHeight="1" x14ac:dyDescent="0.2">
      <c r="A5" s="62"/>
      <c r="B5" s="62"/>
      <c r="C5" s="62"/>
      <c r="D5" s="63"/>
      <c r="E5" s="63"/>
      <c r="F5" s="63"/>
      <c r="G5" s="63"/>
      <c r="H5" s="63"/>
      <c r="I5" s="63"/>
      <c r="J5" s="64"/>
      <c r="K5" s="64"/>
      <c r="L5" s="64"/>
      <c r="M5" s="64"/>
    </row>
    <row r="6" spans="1:20" ht="12.75" customHeight="1" x14ac:dyDescent="0.2"/>
    <row r="7" spans="1:20" ht="12.75" customHeight="1" x14ac:dyDescent="0.2">
      <c r="A7" s="299" t="s">
        <v>70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</row>
    <row r="8" spans="1:20" ht="12.6" thickBot="1" x14ac:dyDescent="0.3">
      <c r="J8" s="65"/>
      <c r="K8" s="65"/>
      <c r="L8" s="65"/>
      <c r="M8" s="65"/>
    </row>
    <row r="9" spans="1:20" ht="36" customHeight="1" x14ac:dyDescent="0.2">
      <c r="A9" s="324" t="s">
        <v>18</v>
      </c>
      <c r="B9" s="324" t="s">
        <v>31</v>
      </c>
      <c r="C9" s="324" t="s">
        <v>32</v>
      </c>
      <c r="D9" s="324" t="s">
        <v>28</v>
      </c>
      <c r="E9" s="324" t="s">
        <v>29</v>
      </c>
      <c r="F9" s="324" t="s">
        <v>19</v>
      </c>
      <c r="G9" s="324" t="s">
        <v>33</v>
      </c>
      <c r="H9" s="326" t="s">
        <v>62</v>
      </c>
      <c r="I9" s="327"/>
      <c r="J9" s="363" t="s">
        <v>47</v>
      </c>
      <c r="K9" s="324" t="s">
        <v>30</v>
      </c>
      <c r="L9" s="338" t="s">
        <v>34</v>
      </c>
      <c r="M9" s="339"/>
      <c r="N9" s="340"/>
      <c r="O9" s="338" t="s">
        <v>35</v>
      </c>
      <c r="P9" s="339"/>
      <c r="Q9" s="339"/>
      <c r="R9" s="340"/>
      <c r="S9" s="324" t="s">
        <v>100</v>
      </c>
      <c r="T9" s="324" t="s">
        <v>25</v>
      </c>
    </row>
    <row r="10" spans="1:20" ht="66.75" customHeight="1" thickBot="1" x14ac:dyDescent="0.25">
      <c r="A10" s="325" t="s">
        <v>10</v>
      </c>
      <c r="B10" s="325"/>
      <c r="C10" s="325"/>
      <c r="D10" s="325"/>
      <c r="E10" s="325"/>
      <c r="F10" s="325"/>
      <c r="G10" s="325"/>
      <c r="H10" s="25" t="s">
        <v>21</v>
      </c>
      <c r="I10" s="25" t="s">
        <v>22</v>
      </c>
      <c r="J10" s="364"/>
      <c r="K10" s="325"/>
      <c r="L10" s="66" t="s">
        <v>11</v>
      </c>
      <c r="M10" s="67" t="s">
        <v>12</v>
      </c>
      <c r="N10" s="68" t="s">
        <v>50</v>
      </c>
      <c r="O10" s="66" t="s">
        <v>4</v>
      </c>
      <c r="P10" s="68" t="s">
        <v>5</v>
      </c>
      <c r="Q10" s="68" t="s">
        <v>13</v>
      </c>
      <c r="R10" s="69" t="s">
        <v>7</v>
      </c>
      <c r="S10" s="325"/>
      <c r="T10" s="325"/>
    </row>
    <row r="11" spans="1:20" x14ac:dyDescent="0.2">
      <c r="A11" s="70" t="s">
        <v>26</v>
      </c>
      <c r="B11" s="71"/>
      <c r="C11" s="72"/>
      <c r="D11" s="72"/>
      <c r="E11" s="73"/>
      <c r="F11" s="73"/>
      <c r="G11" s="73"/>
      <c r="H11" s="73"/>
      <c r="I11" s="73"/>
      <c r="J11" s="74"/>
      <c r="K11" s="71"/>
      <c r="L11" s="108"/>
      <c r="M11" s="109"/>
      <c r="N11" s="110"/>
      <c r="O11" s="75"/>
      <c r="P11" s="213"/>
      <c r="Q11" s="216"/>
      <c r="R11" s="76">
        <f>SUM(O11:Q11)</f>
        <v>0</v>
      </c>
      <c r="S11" s="36" t="s">
        <v>101</v>
      </c>
      <c r="T11" s="154">
        <v>1</v>
      </c>
    </row>
    <row r="12" spans="1:20" ht="12.75" customHeight="1" x14ac:dyDescent="0.2">
      <c r="A12" s="77" t="s">
        <v>27</v>
      </c>
      <c r="B12" s="78"/>
      <c r="C12" s="79"/>
      <c r="D12" s="79"/>
      <c r="E12" s="80"/>
      <c r="F12" s="80"/>
      <c r="G12" s="80"/>
      <c r="H12" s="73"/>
      <c r="I12" s="73"/>
      <c r="J12" s="74"/>
      <c r="K12" s="78"/>
      <c r="L12" s="81"/>
      <c r="M12" s="82"/>
      <c r="N12" s="83"/>
      <c r="O12" s="84"/>
      <c r="P12" s="83"/>
      <c r="Q12" s="83"/>
      <c r="R12" s="76">
        <f t="shared" ref="R12:R26" si="0">SUM(O12:Q12)</f>
        <v>0</v>
      </c>
      <c r="S12" s="36"/>
      <c r="T12" s="152"/>
    </row>
    <row r="13" spans="1:20" ht="12.75" customHeight="1" x14ac:dyDescent="0.2">
      <c r="A13" s="77"/>
      <c r="B13" s="78"/>
      <c r="C13" s="79"/>
      <c r="D13" s="79"/>
      <c r="E13" s="80"/>
      <c r="F13" s="80"/>
      <c r="G13" s="80"/>
      <c r="H13" s="73"/>
      <c r="I13" s="73"/>
      <c r="J13" s="74"/>
      <c r="K13" s="78"/>
      <c r="L13" s="81"/>
      <c r="M13" s="82"/>
      <c r="N13" s="83"/>
      <c r="O13" s="84"/>
      <c r="P13" s="83"/>
      <c r="Q13" s="83"/>
      <c r="R13" s="76">
        <f t="shared" si="0"/>
        <v>0</v>
      </c>
      <c r="S13" s="36"/>
      <c r="T13" s="152"/>
    </row>
    <row r="14" spans="1:20" ht="12.75" customHeight="1" x14ac:dyDescent="0.2">
      <c r="A14" s="77"/>
      <c r="B14" s="78"/>
      <c r="C14" s="79"/>
      <c r="D14" s="79"/>
      <c r="E14" s="80"/>
      <c r="F14" s="80"/>
      <c r="G14" s="80"/>
      <c r="H14" s="73"/>
      <c r="I14" s="73"/>
      <c r="J14" s="74"/>
      <c r="K14" s="78"/>
      <c r="L14" s="81"/>
      <c r="M14" s="82"/>
      <c r="N14" s="83"/>
      <c r="O14" s="84"/>
      <c r="P14" s="83"/>
      <c r="Q14" s="83"/>
      <c r="R14" s="76">
        <f t="shared" si="0"/>
        <v>0</v>
      </c>
      <c r="S14" s="36"/>
      <c r="T14" s="152"/>
    </row>
    <row r="15" spans="1:20" ht="12.75" customHeight="1" x14ac:dyDescent="0.2">
      <c r="A15" s="77"/>
      <c r="B15" s="78"/>
      <c r="C15" s="79"/>
      <c r="D15" s="79"/>
      <c r="E15" s="80"/>
      <c r="F15" s="80"/>
      <c r="G15" s="80"/>
      <c r="H15" s="73"/>
      <c r="I15" s="73"/>
      <c r="J15" s="74"/>
      <c r="K15" s="78"/>
      <c r="L15" s="81"/>
      <c r="M15" s="82"/>
      <c r="N15" s="83"/>
      <c r="O15" s="84"/>
      <c r="P15" s="83"/>
      <c r="Q15" s="83"/>
      <c r="R15" s="76">
        <f t="shared" si="0"/>
        <v>0</v>
      </c>
      <c r="S15" s="36"/>
      <c r="T15" s="152"/>
    </row>
    <row r="16" spans="1:20" ht="12.75" customHeight="1" x14ac:dyDescent="0.2">
      <c r="A16" s="77"/>
      <c r="B16" s="78"/>
      <c r="C16" s="79"/>
      <c r="D16" s="79"/>
      <c r="E16" s="80"/>
      <c r="F16" s="80"/>
      <c r="G16" s="80"/>
      <c r="H16" s="73"/>
      <c r="I16" s="73"/>
      <c r="J16" s="74"/>
      <c r="K16" s="78"/>
      <c r="L16" s="81"/>
      <c r="M16" s="82"/>
      <c r="N16" s="83"/>
      <c r="O16" s="84"/>
      <c r="P16" s="83"/>
      <c r="Q16" s="83"/>
      <c r="R16" s="76">
        <f t="shared" si="0"/>
        <v>0</v>
      </c>
      <c r="S16" s="36"/>
      <c r="T16" s="152"/>
    </row>
    <row r="17" spans="1:20" ht="12.75" customHeight="1" x14ac:dyDescent="0.2">
      <c r="A17" s="77"/>
      <c r="B17" s="78"/>
      <c r="C17" s="79"/>
      <c r="D17" s="79"/>
      <c r="E17" s="80"/>
      <c r="F17" s="80"/>
      <c r="G17" s="80"/>
      <c r="H17" s="73"/>
      <c r="I17" s="73"/>
      <c r="J17" s="74"/>
      <c r="K17" s="78"/>
      <c r="L17" s="81"/>
      <c r="M17" s="82"/>
      <c r="N17" s="83"/>
      <c r="O17" s="84"/>
      <c r="P17" s="83"/>
      <c r="Q17" s="83"/>
      <c r="R17" s="76">
        <f t="shared" si="0"/>
        <v>0</v>
      </c>
      <c r="S17" s="36"/>
      <c r="T17" s="152"/>
    </row>
    <row r="18" spans="1:20" ht="12.75" customHeight="1" x14ac:dyDescent="0.2">
      <c r="A18" s="77"/>
      <c r="B18" s="78"/>
      <c r="C18" s="79"/>
      <c r="D18" s="79"/>
      <c r="E18" s="80"/>
      <c r="F18" s="80"/>
      <c r="G18" s="80"/>
      <c r="H18" s="73"/>
      <c r="I18" s="73"/>
      <c r="J18" s="74"/>
      <c r="K18" s="78"/>
      <c r="L18" s="81"/>
      <c r="M18" s="82"/>
      <c r="N18" s="83"/>
      <c r="O18" s="84"/>
      <c r="P18" s="83"/>
      <c r="Q18" s="83"/>
      <c r="R18" s="76">
        <f t="shared" si="0"/>
        <v>0</v>
      </c>
      <c r="S18" s="36"/>
      <c r="T18" s="152"/>
    </row>
    <row r="19" spans="1:20" ht="12.75" customHeight="1" x14ac:dyDescent="0.2">
      <c r="A19" s="77"/>
      <c r="B19" s="78"/>
      <c r="C19" s="79"/>
      <c r="D19" s="79"/>
      <c r="E19" s="80"/>
      <c r="F19" s="80"/>
      <c r="G19" s="80"/>
      <c r="H19" s="73"/>
      <c r="I19" s="73"/>
      <c r="J19" s="74"/>
      <c r="K19" s="78"/>
      <c r="L19" s="81"/>
      <c r="M19" s="82"/>
      <c r="N19" s="83"/>
      <c r="O19" s="84"/>
      <c r="P19" s="83"/>
      <c r="Q19" s="83"/>
      <c r="R19" s="76">
        <f t="shared" si="0"/>
        <v>0</v>
      </c>
      <c r="S19" s="36"/>
      <c r="T19" s="152"/>
    </row>
    <row r="20" spans="1:20" ht="12.75" customHeight="1" x14ac:dyDescent="0.2">
      <c r="A20" s="77"/>
      <c r="B20" s="78"/>
      <c r="C20" s="79"/>
      <c r="D20" s="79"/>
      <c r="E20" s="80"/>
      <c r="F20" s="80"/>
      <c r="G20" s="80"/>
      <c r="H20" s="73"/>
      <c r="I20" s="73"/>
      <c r="J20" s="74"/>
      <c r="K20" s="78"/>
      <c r="L20" s="81"/>
      <c r="M20" s="82"/>
      <c r="N20" s="83"/>
      <c r="O20" s="84"/>
      <c r="P20" s="83"/>
      <c r="Q20" s="83"/>
      <c r="R20" s="76">
        <f t="shared" si="0"/>
        <v>0</v>
      </c>
      <c r="S20" s="36"/>
      <c r="T20" s="152"/>
    </row>
    <row r="21" spans="1:20" ht="12.75" customHeight="1" x14ac:dyDescent="0.2">
      <c r="A21" s="77"/>
      <c r="B21" s="78"/>
      <c r="C21" s="79"/>
      <c r="D21" s="79"/>
      <c r="E21" s="80"/>
      <c r="F21" s="80"/>
      <c r="G21" s="80"/>
      <c r="H21" s="73"/>
      <c r="I21" s="73"/>
      <c r="J21" s="74"/>
      <c r="K21" s="78"/>
      <c r="L21" s="81"/>
      <c r="M21" s="82"/>
      <c r="N21" s="83"/>
      <c r="O21" s="84"/>
      <c r="P21" s="83"/>
      <c r="Q21" s="83"/>
      <c r="R21" s="76">
        <f t="shared" si="0"/>
        <v>0</v>
      </c>
      <c r="S21" s="36"/>
      <c r="T21" s="152"/>
    </row>
    <row r="22" spans="1:20" ht="12.75" customHeight="1" x14ac:dyDescent="0.2">
      <c r="A22" s="77"/>
      <c r="B22" s="78"/>
      <c r="C22" s="79"/>
      <c r="D22" s="79"/>
      <c r="E22" s="80"/>
      <c r="F22" s="80"/>
      <c r="G22" s="80"/>
      <c r="H22" s="73"/>
      <c r="I22" s="73"/>
      <c r="J22" s="74"/>
      <c r="K22" s="78"/>
      <c r="L22" s="81"/>
      <c r="M22" s="82"/>
      <c r="N22" s="83"/>
      <c r="O22" s="84"/>
      <c r="P22" s="83"/>
      <c r="Q22" s="83"/>
      <c r="R22" s="76">
        <f t="shared" si="0"/>
        <v>0</v>
      </c>
      <c r="S22" s="36"/>
      <c r="T22" s="152"/>
    </row>
    <row r="23" spans="1:20" ht="12.75" customHeight="1" x14ac:dyDescent="0.2">
      <c r="A23" s="77"/>
      <c r="B23" s="78"/>
      <c r="C23" s="79"/>
      <c r="D23" s="79"/>
      <c r="E23" s="80"/>
      <c r="F23" s="80"/>
      <c r="G23" s="80"/>
      <c r="H23" s="73"/>
      <c r="I23" s="73"/>
      <c r="J23" s="74"/>
      <c r="K23" s="78"/>
      <c r="L23" s="81"/>
      <c r="M23" s="82"/>
      <c r="N23" s="83"/>
      <c r="O23" s="84"/>
      <c r="P23" s="83"/>
      <c r="Q23" s="83"/>
      <c r="R23" s="76">
        <f t="shared" si="0"/>
        <v>0</v>
      </c>
      <c r="S23" s="36"/>
      <c r="T23" s="152"/>
    </row>
    <row r="24" spans="1:20" ht="12.75" customHeight="1" x14ac:dyDescent="0.2">
      <c r="A24" s="77"/>
      <c r="B24" s="78"/>
      <c r="C24" s="79"/>
      <c r="D24" s="79"/>
      <c r="E24" s="80"/>
      <c r="F24" s="80"/>
      <c r="G24" s="80"/>
      <c r="H24" s="73"/>
      <c r="I24" s="73"/>
      <c r="J24" s="74"/>
      <c r="K24" s="78"/>
      <c r="L24" s="81"/>
      <c r="M24" s="82"/>
      <c r="N24" s="83"/>
      <c r="O24" s="84"/>
      <c r="P24" s="83"/>
      <c r="Q24" s="83"/>
      <c r="R24" s="76">
        <f t="shared" si="0"/>
        <v>0</v>
      </c>
      <c r="S24" s="36"/>
      <c r="T24" s="152"/>
    </row>
    <row r="25" spans="1:20" ht="12.75" customHeight="1" x14ac:dyDescent="0.2">
      <c r="A25" s="77"/>
      <c r="B25" s="78"/>
      <c r="C25" s="79"/>
      <c r="D25" s="79"/>
      <c r="E25" s="80"/>
      <c r="F25" s="80"/>
      <c r="G25" s="80"/>
      <c r="H25" s="73"/>
      <c r="I25" s="73"/>
      <c r="J25" s="74"/>
      <c r="K25" s="78"/>
      <c r="L25" s="81"/>
      <c r="M25" s="82"/>
      <c r="N25" s="83"/>
      <c r="O25" s="84"/>
      <c r="P25" s="83"/>
      <c r="Q25" s="83"/>
      <c r="R25" s="76">
        <f t="shared" si="0"/>
        <v>0</v>
      </c>
      <c r="S25" s="36"/>
      <c r="T25" s="152"/>
    </row>
    <row r="26" spans="1:20" ht="12.75" customHeight="1" thickBot="1" x14ac:dyDescent="0.25">
      <c r="A26" s="85"/>
      <c r="B26" s="86"/>
      <c r="C26" s="87"/>
      <c r="D26" s="87"/>
      <c r="E26" s="88"/>
      <c r="F26" s="88"/>
      <c r="G26" s="88"/>
      <c r="H26" s="73"/>
      <c r="I26" s="73"/>
      <c r="J26" s="89"/>
      <c r="K26" s="86"/>
      <c r="L26" s="90"/>
      <c r="M26" s="91"/>
      <c r="N26" s="92"/>
      <c r="O26" s="93"/>
      <c r="P26" s="92"/>
      <c r="Q26" s="92"/>
      <c r="R26" s="76">
        <f t="shared" si="0"/>
        <v>0</v>
      </c>
      <c r="S26" s="36"/>
      <c r="T26" s="153"/>
    </row>
    <row r="27" spans="1:20" ht="12.75" customHeight="1" thickBot="1" x14ac:dyDescent="0.25">
      <c r="A27" s="361"/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31"/>
      <c r="M27" s="331"/>
      <c r="N27" s="331"/>
      <c r="O27" s="331"/>
      <c r="P27" s="331"/>
      <c r="Q27" s="331"/>
      <c r="R27" s="331"/>
      <c r="S27" s="331"/>
      <c r="T27" s="332"/>
    </row>
    <row r="28" spans="1:20" ht="13.5" customHeight="1" thickBot="1" x14ac:dyDescent="0.25">
      <c r="A28" s="358" t="s">
        <v>7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  <c r="L28" s="94">
        <f>SUM(L11:L27)</f>
        <v>0</v>
      </c>
      <c r="M28" s="94">
        <f t="shared" ref="M28:N28" si="1">SUM(M11:M27)</f>
        <v>0</v>
      </c>
      <c r="N28" s="94">
        <f t="shared" si="1"/>
        <v>0</v>
      </c>
      <c r="O28" s="96">
        <f>SUM(O11:O27)</f>
        <v>0</v>
      </c>
      <c r="P28" s="96">
        <f t="shared" ref="P28:R28" si="2">SUM(P11:P27)</f>
        <v>0</v>
      </c>
      <c r="Q28" s="96">
        <f t="shared" si="2"/>
        <v>0</v>
      </c>
      <c r="R28" s="96">
        <f t="shared" si="2"/>
        <v>0</v>
      </c>
      <c r="S28" s="98"/>
      <c r="T28" s="99"/>
    </row>
    <row r="30" spans="1:20" ht="13.2" x14ac:dyDescent="0.25">
      <c r="B30" s="241"/>
      <c r="C30" s="241"/>
      <c r="O30" s="51"/>
      <c r="P30" s="51"/>
    </row>
    <row r="31" spans="1:20" x14ac:dyDescent="0.2">
      <c r="O31" s="22"/>
      <c r="P31" s="22"/>
    </row>
    <row r="32" spans="1:20" ht="13.2" x14ac:dyDescent="0.25">
      <c r="K32" s="243"/>
      <c r="L32" s="242"/>
    </row>
    <row r="33" spans="5:12" ht="13.2" x14ac:dyDescent="0.25">
      <c r="K33" s="17"/>
      <c r="L33" s="242"/>
    </row>
    <row r="34" spans="5:12" ht="13.2" x14ac:dyDescent="0.25">
      <c r="K34" s="17"/>
      <c r="L34" s="242"/>
    </row>
    <row r="35" spans="5:12" ht="13.2" x14ac:dyDescent="0.25">
      <c r="K35" s="17"/>
      <c r="L35" s="242"/>
    </row>
    <row r="37" spans="5:12" x14ac:dyDescent="0.2">
      <c r="E37" s="23"/>
    </row>
    <row r="38" spans="5:12" x14ac:dyDescent="0.2">
      <c r="E38" s="23"/>
    </row>
  </sheetData>
  <mergeCells count="23">
    <mergeCell ref="A2:C2"/>
    <mergeCell ref="A3:C3"/>
    <mergeCell ref="A4:C4"/>
    <mergeCell ref="D2:H2"/>
    <mergeCell ref="D3:H3"/>
    <mergeCell ref="D4:H4"/>
    <mergeCell ref="T9:T10"/>
    <mergeCell ref="A27:T27"/>
    <mergeCell ref="A7:T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A28:K28"/>
    <mergeCell ref="K9:K10"/>
    <mergeCell ref="L9:N9"/>
    <mergeCell ref="O9:R9"/>
    <mergeCell ref="S9:S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'Támogatás típusa'!$A$4:$A$17</xm:f>
          </x14:formula1>
          <xm:sqref>S11:S26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7"/>
  <sheetViews>
    <sheetView view="pageBreakPreview" zoomScale="80" zoomScaleNormal="100" zoomScaleSheetLayoutView="80" workbookViewId="0">
      <selection activeCell="B29" sqref="B29:O34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7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25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8" width="8.109375" style="18" customWidth="1"/>
    <col min="19" max="19" width="8.44140625" style="18" customWidth="1"/>
    <col min="20" max="20" width="5.5546875" style="18" customWidth="1"/>
    <col min="21" max="16384" width="9.109375" style="18"/>
  </cols>
  <sheetData>
    <row r="1" spans="1:20" ht="13.2" x14ac:dyDescent="0.2">
      <c r="A1" s="348" t="s">
        <v>2</v>
      </c>
      <c r="B1" s="349"/>
      <c r="C1" s="357"/>
      <c r="D1" s="311" t="str">
        <f>+'(KNY)könyvvizsgálói nyilatkozat'!$B4</f>
        <v>Semmelweis Egyetem</v>
      </c>
      <c r="E1" s="311"/>
      <c r="F1" s="311"/>
      <c r="G1" s="311"/>
      <c r="H1" s="311"/>
      <c r="I1" s="61"/>
      <c r="J1" s="61"/>
      <c r="L1" s="19"/>
      <c r="M1" s="19"/>
    </row>
    <row r="2" spans="1:20" ht="11.25" customHeight="1" x14ac:dyDescent="0.2">
      <c r="A2" s="348" t="s">
        <v>3</v>
      </c>
      <c r="B2" s="349"/>
      <c r="C2" s="357"/>
      <c r="D2" s="311" t="str">
        <f>+'(KNY)könyvvizsgálói nyilatkozat'!$B5</f>
        <v>Felhívás_1_0001</v>
      </c>
      <c r="E2" s="311"/>
      <c r="F2" s="311"/>
      <c r="G2" s="311"/>
      <c r="H2" s="311"/>
      <c r="I2" s="61"/>
      <c r="J2" s="61"/>
      <c r="L2" s="19"/>
      <c r="M2" s="19"/>
    </row>
    <row r="3" spans="1:20" ht="11.25" customHeight="1" x14ac:dyDescent="0.2">
      <c r="A3" s="347" t="s">
        <v>48</v>
      </c>
      <c r="B3" s="347"/>
      <c r="C3" s="344"/>
      <c r="D3" s="312" t="str">
        <f>+'(KNY)könyvvizsgálói nyilatkozat'!$B6</f>
        <v>2024.12.01-2025.03.31</v>
      </c>
      <c r="E3" s="313"/>
      <c r="F3" s="313"/>
      <c r="G3" s="313"/>
      <c r="H3" s="314"/>
      <c r="I3" s="61"/>
      <c r="J3" s="61"/>
      <c r="L3" s="19"/>
      <c r="M3" s="19"/>
    </row>
    <row r="4" spans="1:20" ht="12" customHeight="1" x14ac:dyDescent="0.2">
      <c r="A4" s="62"/>
      <c r="B4" s="62"/>
      <c r="C4" s="62"/>
      <c r="D4" s="63"/>
      <c r="E4" s="63"/>
      <c r="F4" s="63"/>
      <c r="G4" s="63"/>
      <c r="H4" s="63"/>
      <c r="I4" s="63"/>
      <c r="J4" s="64"/>
      <c r="K4" s="64"/>
      <c r="L4" s="64"/>
      <c r="M4" s="64"/>
    </row>
    <row r="5" spans="1:20" ht="12.75" customHeight="1" x14ac:dyDescent="0.2"/>
    <row r="6" spans="1:20" ht="12.75" customHeight="1" x14ac:dyDescent="0.2">
      <c r="A6" s="299" t="s">
        <v>71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</row>
    <row r="7" spans="1:20" ht="12.6" thickBot="1" x14ac:dyDescent="0.3">
      <c r="J7" s="65"/>
      <c r="K7" s="65"/>
      <c r="L7" s="65"/>
      <c r="M7" s="65"/>
    </row>
    <row r="8" spans="1:20" ht="36" customHeight="1" x14ac:dyDescent="0.2">
      <c r="A8" s="324" t="s">
        <v>18</v>
      </c>
      <c r="B8" s="324" t="s">
        <v>31</v>
      </c>
      <c r="C8" s="324" t="s">
        <v>32</v>
      </c>
      <c r="D8" s="324" t="s">
        <v>28</v>
      </c>
      <c r="E8" s="324" t="s">
        <v>29</v>
      </c>
      <c r="F8" s="324" t="s">
        <v>19</v>
      </c>
      <c r="G8" s="324" t="s">
        <v>33</v>
      </c>
      <c r="H8" s="326" t="s">
        <v>62</v>
      </c>
      <c r="I8" s="327"/>
      <c r="J8" s="363" t="s">
        <v>47</v>
      </c>
      <c r="K8" s="324" t="s">
        <v>30</v>
      </c>
      <c r="L8" s="338" t="s">
        <v>34</v>
      </c>
      <c r="M8" s="339"/>
      <c r="N8" s="340"/>
      <c r="O8" s="338" t="s">
        <v>35</v>
      </c>
      <c r="P8" s="339"/>
      <c r="Q8" s="339"/>
      <c r="R8" s="340"/>
      <c r="S8" s="324" t="s">
        <v>100</v>
      </c>
      <c r="T8" s="324" t="s">
        <v>25</v>
      </c>
    </row>
    <row r="9" spans="1:20" ht="66.75" customHeight="1" thickBot="1" x14ac:dyDescent="0.25">
      <c r="A9" s="325" t="s">
        <v>10</v>
      </c>
      <c r="B9" s="325"/>
      <c r="C9" s="325"/>
      <c r="D9" s="325"/>
      <c r="E9" s="325"/>
      <c r="F9" s="325"/>
      <c r="G9" s="325"/>
      <c r="H9" s="25" t="s">
        <v>21</v>
      </c>
      <c r="I9" s="25" t="s">
        <v>22</v>
      </c>
      <c r="J9" s="364"/>
      <c r="K9" s="325"/>
      <c r="L9" s="66" t="s">
        <v>11</v>
      </c>
      <c r="M9" s="67" t="s">
        <v>12</v>
      </c>
      <c r="N9" s="68" t="s">
        <v>50</v>
      </c>
      <c r="O9" s="66" t="s">
        <v>4</v>
      </c>
      <c r="P9" s="68" t="s">
        <v>5</v>
      </c>
      <c r="Q9" s="68" t="s">
        <v>13</v>
      </c>
      <c r="R9" s="69" t="s">
        <v>7</v>
      </c>
      <c r="S9" s="325"/>
      <c r="T9" s="325"/>
    </row>
    <row r="10" spans="1:20" x14ac:dyDescent="0.2">
      <c r="A10" s="70" t="s">
        <v>26</v>
      </c>
      <c r="B10" s="71"/>
      <c r="C10" s="72"/>
      <c r="D10" s="72"/>
      <c r="E10" s="73"/>
      <c r="F10" s="73"/>
      <c r="G10" s="73"/>
      <c r="H10" s="73"/>
      <c r="I10" s="73"/>
      <c r="J10" s="74"/>
      <c r="K10" s="71"/>
      <c r="L10" s="108"/>
      <c r="M10" s="109"/>
      <c r="N10" s="110"/>
      <c r="O10" s="75"/>
      <c r="P10" s="213"/>
      <c r="Q10" s="216"/>
      <c r="R10" s="76">
        <f>SUM(O10:Q10)</f>
        <v>0</v>
      </c>
      <c r="S10" s="200" t="s">
        <v>56</v>
      </c>
      <c r="T10" s="154">
        <v>1</v>
      </c>
    </row>
    <row r="11" spans="1:20" ht="12.75" customHeight="1" x14ac:dyDescent="0.2">
      <c r="A11" s="77" t="s">
        <v>27</v>
      </c>
      <c r="B11" s="78"/>
      <c r="C11" s="79"/>
      <c r="D11" s="79"/>
      <c r="E11" s="80"/>
      <c r="F11" s="80"/>
      <c r="G11" s="80"/>
      <c r="H11" s="73"/>
      <c r="I11" s="73"/>
      <c r="J11" s="74"/>
      <c r="K11" s="78"/>
      <c r="L11" s="81"/>
      <c r="M11" s="82"/>
      <c r="N11" s="83"/>
      <c r="O11" s="84"/>
      <c r="P11" s="83"/>
      <c r="Q11" s="83"/>
      <c r="R11" s="76">
        <f t="shared" ref="R11:R25" si="0">SUM(O11:Q11)</f>
        <v>0</v>
      </c>
      <c r="S11" s="36"/>
      <c r="T11" s="152"/>
    </row>
    <row r="12" spans="1:20" ht="12.75" customHeight="1" x14ac:dyDescent="0.2">
      <c r="A12" s="77"/>
      <c r="B12" s="78"/>
      <c r="C12" s="79"/>
      <c r="D12" s="79"/>
      <c r="E12" s="80"/>
      <c r="F12" s="80"/>
      <c r="G12" s="80"/>
      <c r="H12" s="73"/>
      <c r="I12" s="73"/>
      <c r="J12" s="74"/>
      <c r="K12" s="78"/>
      <c r="L12" s="81"/>
      <c r="M12" s="82"/>
      <c r="N12" s="83"/>
      <c r="O12" s="84"/>
      <c r="P12" s="83"/>
      <c r="Q12" s="83"/>
      <c r="R12" s="76">
        <f t="shared" si="0"/>
        <v>0</v>
      </c>
      <c r="S12" s="36"/>
      <c r="T12" s="152"/>
    </row>
    <row r="13" spans="1:20" ht="12.75" customHeight="1" x14ac:dyDescent="0.2">
      <c r="A13" s="77"/>
      <c r="B13" s="78"/>
      <c r="C13" s="79"/>
      <c r="D13" s="79"/>
      <c r="E13" s="80"/>
      <c r="F13" s="80"/>
      <c r="G13" s="80"/>
      <c r="H13" s="73"/>
      <c r="I13" s="73"/>
      <c r="J13" s="74"/>
      <c r="K13" s="78"/>
      <c r="L13" s="81"/>
      <c r="M13" s="82"/>
      <c r="N13" s="83"/>
      <c r="O13" s="84"/>
      <c r="P13" s="83"/>
      <c r="Q13" s="83"/>
      <c r="R13" s="76">
        <f t="shared" si="0"/>
        <v>0</v>
      </c>
      <c r="S13" s="36"/>
      <c r="T13" s="152"/>
    </row>
    <row r="14" spans="1:20" ht="12.75" customHeight="1" x14ac:dyDescent="0.2">
      <c r="A14" s="77"/>
      <c r="B14" s="78"/>
      <c r="C14" s="79"/>
      <c r="D14" s="79"/>
      <c r="E14" s="80"/>
      <c r="F14" s="80"/>
      <c r="G14" s="80"/>
      <c r="H14" s="73"/>
      <c r="I14" s="73"/>
      <c r="J14" s="74"/>
      <c r="K14" s="78"/>
      <c r="L14" s="81"/>
      <c r="M14" s="82"/>
      <c r="N14" s="83"/>
      <c r="O14" s="84"/>
      <c r="P14" s="83"/>
      <c r="Q14" s="83"/>
      <c r="R14" s="76">
        <f t="shared" si="0"/>
        <v>0</v>
      </c>
      <c r="S14" s="36"/>
      <c r="T14" s="152"/>
    </row>
    <row r="15" spans="1:20" ht="12.75" customHeight="1" x14ac:dyDescent="0.2">
      <c r="A15" s="77"/>
      <c r="B15" s="78"/>
      <c r="C15" s="79"/>
      <c r="D15" s="79"/>
      <c r="E15" s="80"/>
      <c r="F15" s="80"/>
      <c r="G15" s="80"/>
      <c r="H15" s="73"/>
      <c r="I15" s="73"/>
      <c r="J15" s="74"/>
      <c r="K15" s="78"/>
      <c r="L15" s="81"/>
      <c r="M15" s="82"/>
      <c r="N15" s="83"/>
      <c r="O15" s="84"/>
      <c r="P15" s="83"/>
      <c r="Q15" s="83"/>
      <c r="R15" s="76">
        <f t="shared" si="0"/>
        <v>0</v>
      </c>
      <c r="S15" s="36"/>
      <c r="T15" s="152"/>
    </row>
    <row r="16" spans="1:20" ht="12.75" customHeight="1" x14ac:dyDescent="0.2">
      <c r="A16" s="77"/>
      <c r="B16" s="78"/>
      <c r="C16" s="79"/>
      <c r="D16" s="79"/>
      <c r="E16" s="80"/>
      <c r="F16" s="80"/>
      <c r="G16" s="80"/>
      <c r="H16" s="73"/>
      <c r="I16" s="73"/>
      <c r="J16" s="74"/>
      <c r="K16" s="78"/>
      <c r="L16" s="81"/>
      <c r="M16" s="82"/>
      <c r="N16" s="83"/>
      <c r="O16" s="84"/>
      <c r="P16" s="83"/>
      <c r="Q16" s="83"/>
      <c r="R16" s="76">
        <f t="shared" si="0"/>
        <v>0</v>
      </c>
      <c r="S16" s="36"/>
      <c r="T16" s="152"/>
    </row>
    <row r="17" spans="1:20" ht="12.75" customHeight="1" x14ac:dyDescent="0.2">
      <c r="A17" s="77"/>
      <c r="B17" s="78"/>
      <c r="C17" s="79"/>
      <c r="D17" s="79"/>
      <c r="E17" s="80"/>
      <c r="F17" s="80"/>
      <c r="G17" s="80"/>
      <c r="H17" s="73"/>
      <c r="I17" s="73"/>
      <c r="J17" s="74"/>
      <c r="K17" s="78"/>
      <c r="L17" s="81"/>
      <c r="M17" s="82"/>
      <c r="N17" s="83"/>
      <c r="O17" s="84"/>
      <c r="P17" s="83"/>
      <c r="Q17" s="83"/>
      <c r="R17" s="76">
        <f t="shared" si="0"/>
        <v>0</v>
      </c>
      <c r="S17" s="36"/>
      <c r="T17" s="152"/>
    </row>
    <row r="18" spans="1:20" ht="12.75" customHeight="1" x14ac:dyDescent="0.2">
      <c r="A18" s="77"/>
      <c r="B18" s="78"/>
      <c r="C18" s="79"/>
      <c r="D18" s="79"/>
      <c r="E18" s="80"/>
      <c r="F18" s="80"/>
      <c r="G18" s="80"/>
      <c r="H18" s="73"/>
      <c r="I18" s="73"/>
      <c r="J18" s="74"/>
      <c r="K18" s="78"/>
      <c r="L18" s="81"/>
      <c r="M18" s="82"/>
      <c r="N18" s="83"/>
      <c r="O18" s="84"/>
      <c r="P18" s="83"/>
      <c r="Q18" s="83"/>
      <c r="R18" s="76">
        <f t="shared" si="0"/>
        <v>0</v>
      </c>
      <c r="S18" s="36"/>
      <c r="T18" s="152"/>
    </row>
    <row r="19" spans="1:20" ht="12.75" customHeight="1" x14ac:dyDescent="0.2">
      <c r="A19" s="77"/>
      <c r="B19" s="78"/>
      <c r="C19" s="79"/>
      <c r="D19" s="79"/>
      <c r="E19" s="80"/>
      <c r="F19" s="80"/>
      <c r="G19" s="80"/>
      <c r="H19" s="73"/>
      <c r="I19" s="73"/>
      <c r="J19" s="74"/>
      <c r="K19" s="78"/>
      <c r="L19" s="81"/>
      <c r="M19" s="82"/>
      <c r="N19" s="83"/>
      <c r="O19" s="84"/>
      <c r="P19" s="83"/>
      <c r="Q19" s="83"/>
      <c r="R19" s="76">
        <f t="shared" si="0"/>
        <v>0</v>
      </c>
      <c r="S19" s="36"/>
      <c r="T19" s="152"/>
    </row>
    <row r="20" spans="1:20" ht="12.75" customHeight="1" x14ac:dyDescent="0.2">
      <c r="A20" s="77"/>
      <c r="B20" s="78"/>
      <c r="C20" s="79"/>
      <c r="D20" s="79"/>
      <c r="E20" s="80"/>
      <c r="F20" s="80"/>
      <c r="G20" s="80"/>
      <c r="H20" s="73"/>
      <c r="I20" s="73"/>
      <c r="J20" s="74"/>
      <c r="K20" s="78"/>
      <c r="L20" s="81"/>
      <c r="M20" s="82"/>
      <c r="N20" s="83"/>
      <c r="O20" s="84"/>
      <c r="P20" s="83"/>
      <c r="Q20" s="83"/>
      <c r="R20" s="76">
        <f t="shared" si="0"/>
        <v>0</v>
      </c>
      <c r="S20" s="36"/>
      <c r="T20" s="152"/>
    </row>
    <row r="21" spans="1:20" ht="12.75" customHeight="1" x14ac:dyDescent="0.2">
      <c r="A21" s="77"/>
      <c r="B21" s="78"/>
      <c r="C21" s="79"/>
      <c r="D21" s="79"/>
      <c r="E21" s="80"/>
      <c r="F21" s="80"/>
      <c r="G21" s="80"/>
      <c r="H21" s="73"/>
      <c r="I21" s="73"/>
      <c r="J21" s="74"/>
      <c r="K21" s="78"/>
      <c r="L21" s="81"/>
      <c r="M21" s="82"/>
      <c r="N21" s="83"/>
      <c r="O21" s="84"/>
      <c r="P21" s="83"/>
      <c r="Q21" s="83"/>
      <c r="R21" s="76">
        <f t="shared" si="0"/>
        <v>0</v>
      </c>
      <c r="S21" s="36"/>
      <c r="T21" s="152"/>
    </row>
    <row r="22" spans="1:20" ht="12.75" customHeight="1" x14ac:dyDescent="0.2">
      <c r="A22" s="77"/>
      <c r="B22" s="78"/>
      <c r="C22" s="79"/>
      <c r="D22" s="79"/>
      <c r="E22" s="80"/>
      <c r="F22" s="80"/>
      <c r="G22" s="80"/>
      <c r="H22" s="73"/>
      <c r="I22" s="73"/>
      <c r="J22" s="74"/>
      <c r="K22" s="78"/>
      <c r="L22" s="81"/>
      <c r="M22" s="82"/>
      <c r="N22" s="83"/>
      <c r="O22" s="84"/>
      <c r="P22" s="83"/>
      <c r="Q22" s="83"/>
      <c r="R22" s="76">
        <f t="shared" si="0"/>
        <v>0</v>
      </c>
      <c r="S22" s="36"/>
      <c r="T22" s="152"/>
    </row>
    <row r="23" spans="1:20" ht="12.75" customHeight="1" x14ac:dyDescent="0.2">
      <c r="A23" s="77"/>
      <c r="B23" s="78"/>
      <c r="C23" s="79"/>
      <c r="D23" s="79"/>
      <c r="E23" s="80"/>
      <c r="F23" s="80"/>
      <c r="G23" s="80"/>
      <c r="H23" s="73"/>
      <c r="I23" s="73"/>
      <c r="J23" s="74"/>
      <c r="K23" s="78"/>
      <c r="L23" s="81"/>
      <c r="M23" s="82"/>
      <c r="N23" s="83"/>
      <c r="O23" s="84"/>
      <c r="P23" s="83"/>
      <c r="Q23" s="83"/>
      <c r="R23" s="76">
        <f t="shared" si="0"/>
        <v>0</v>
      </c>
      <c r="S23" s="36"/>
      <c r="T23" s="152"/>
    </row>
    <row r="24" spans="1:20" ht="12.75" customHeight="1" x14ac:dyDescent="0.2">
      <c r="A24" s="77"/>
      <c r="B24" s="78"/>
      <c r="C24" s="79"/>
      <c r="D24" s="79"/>
      <c r="E24" s="80"/>
      <c r="F24" s="80"/>
      <c r="G24" s="80"/>
      <c r="H24" s="73"/>
      <c r="I24" s="73"/>
      <c r="J24" s="74"/>
      <c r="K24" s="78"/>
      <c r="L24" s="81"/>
      <c r="M24" s="82"/>
      <c r="N24" s="83"/>
      <c r="O24" s="84"/>
      <c r="P24" s="83"/>
      <c r="Q24" s="83"/>
      <c r="R24" s="76">
        <f t="shared" si="0"/>
        <v>0</v>
      </c>
      <c r="S24" s="36"/>
      <c r="T24" s="152"/>
    </row>
    <row r="25" spans="1:20" ht="12.75" customHeight="1" thickBot="1" x14ac:dyDescent="0.25">
      <c r="A25" s="85"/>
      <c r="B25" s="86"/>
      <c r="C25" s="87"/>
      <c r="D25" s="87"/>
      <c r="E25" s="88"/>
      <c r="F25" s="88"/>
      <c r="G25" s="88"/>
      <c r="H25" s="73"/>
      <c r="I25" s="73"/>
      <c r="J25" s="89"/>
      <c r="K25" s="86"/>
      <c r="L25" s="90"/>
      <c r="M25" s="91"/>
      <c r="N25" s="92"/>
      <c r="O25" s="93"/>
      <c r="P25" s="92"/>
      <c r="Q25" s="92"/>
      <c r="R25" s="76">
        <f t="shared" si="0"/>
        <v>0</v>
      </c>
      <c r="S25" s="36"/>
      <c r="T25" s="153"/>
    </row>
    <row r="26" spans="1:20" ht="12.75" customHeight="1" thickBot="1" x14ac:dyDescent="0.25">
      <c r="A26" s="361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31"/>
      <c r="M26" s="331"/>
      <c r="N26" s="331"/>
      <c r="O26" s="331"/>
      <c r="P26" s="331"/>
      <c r="Q26" s="331"/>
      <c r="R26" s="331"/>
      <c r="S26" s="331"/>
      <c r="T26" s="332"/>
    </row>
    <row r="27" spans="1:20" ht="13.5" customHeight="1" thickBot="1" x14ac:dyDescent="0.25">
      <c r="A27" s="358" t="s">
        <v>7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  <c r="L27" s="94">
        <f>SUM(L10:L26)</f>
        <v>0</v>
      </c>
      <c r="M27" s="94">
        <f t="shared" ref="M27:N27" si="1">SUM(M10:M26)</f>
        <v>0</v>
      </c>
      <c r="N27" s="94">
        <f t="shared" si="1"/>
        <v>0</v>
      </c>
      <c r="O27" s="96">
        <f>SUM(O10:O26)</f>
        <v>0</v>
      </c>
      <c r="P27" s="96">
        <f t="shared" ref="P27:R27" si="2">SUM(P10:P26)</f>
        <v>0</v>
      </c>
      <c r="Q27" s="96">
        <f t="shared" si="2"/>
        <v>0</v>
      </c>
      <c r="R27" s="96">
        <f t="shared" si="2"/>
        <v>0</v>
      </c>
      <c r="S27" s="98"/>
      <c r="T27" s="99"/>
    </row>
    <row r="29" spans="1:20" ht="13.2" x14ac:dyDescent="0.25">
      <c r="B29" s="241"/>
      <c r="C29" s="241"/>
    </row>
    <row r="31" spans="1:20" ht="13.2" x14ac:dyDescent="0.25">
      <c r="K31" s="243"/>
      <c r="L31" s="242"/>
    </row>
    <row r="32" spans="1:20" ht="13.2" x14ac:dyDescent="0.25">
      <c r="K32" s="17"/>
      <c r="L32" s="242"/>
    </row>
    <row r="33" spans="5:12" ht="13.2" x14ac:dyDescent="0.25">
      <c r="K33" s="17"/>
      <c r="L33" s="242"/>
    </row>
    <row r="34" spans="5:12" ht="13.2" x14ac:dyDescent="0.25">
      <c r="K34" s="17"/>
      <c r="L34" s="242"/>
    </row>
    <row r="36" spans="5:12" x14ac:dyDescent="0.2">
      <c r="E36" s="23"/>
    </row>
    <row r="37" spans="5:12" x14ac:dyDescent="0.2">
      <c r="E37" s="23"/>
    </row>
  </sheetData>
  <mergeCells count="23">
    <mergeCell ref="A27:K27"/>
    <mergeCell ref="K8:K9"/>
    <mergeCell ref="L8:N8"/>
    <mergeCell ref="O8:R8"/>
    <mergeCell ref="S8:S9"/>
    <mergeCell ref="A26:T26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T8:T9"/>
    <mergeCell ref="A1:C1"/>
    <mergeCell ref="A2:C2"/>
    <mergeCell ref="A3:C3"/>
    <mergeCell ref="D1:H1"/>
    <mergeCell ref="D2:H2"/>
    <mergeCell ref="D3:H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'Támogatás típusa'!$A$4:$A$17</xm:f>
          </x14:formula1>
          <xm:sqref>S10:S25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58b48-fa5a-4960-8fd1-743f9df2f56d">
      <Terms xmlns="http://schemas.microsoft.com/office/infopath/2007/PartnerControls"/>
    </lcf76f155ced4ddcb4097134ff3c332f>
    <TaxCatchAll xmlns="f536d2f9-ec43-4f86-9a07-9d6177ffe5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72608C99C38F448A94144562857CEA5" ma:contentTypeVersion="15" ma:contentTypeDescription="Új dokumentum létrehozása." ma:contentTypeScope="" ma:versionID="ae32926ae5c1057d1383f11a0ed425d0">
  <xsd:schema xmlns:xsd="http://www.w3.org/2001/XMLSchema" xmlns:xs="http://www.w3.org/2001/XMLSchema" xmlns:p="http://schemas.microsoft.com/office/2006/metadata/properties" xmlns:ns2="f536d2f9-ec43-4f86-9a07-9d6177ffe56a" xmlns:ns3="a2158b48-fa5a-4960-8fd1-743f9df2f56d" targetNamespace="http://schemas.microsoft.com/office/2006/metadata/properties" ma:root="true" ma:fieldsID="7fe10d37b4c018ab5e79fde6159d9200" ns2:_="" ns3:_="">
    <xsd:import namespace="f536d2f9-ec43-4f86-9a07-9d6177ffe56a"/>
    <xsd:import namespace="a2158b48-fa5a-4960-8fd1-743f9df2f5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d2f9-ec43-4f86-9a07-9d6177ffe5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413a71-95bb-43ba-86bd-cb461d2986b0}" ma:internalName="TaxCatchAll" ma:showField="CatchAllData" ma:web="f536d2f9-ec43-4f86-9a07-9d6177ffe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58b48-fa5a-4960-8fd1-743f9df2f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FEA3B-9A92-454B-8006-2161A636776F}">
  <ds:schemaRefs>
    <ds:schemaRef ds:uri="http://schemas.microsoft.com/office/2006/metadata/properties"/>
    <ds:schemaRef ds:uri="http://schemas.microsoft.com/office/infopath/2007/PartnerControls"/>
    <ds:schemaRef ds:uri="a2158b48-fa5a-4960-8fd1-743f9df2f56d"/>
    <ds:schemaRef ds:uri="f536d2f9-ec43-4f86-9a07-9d6177ffe56a"/>
  </ds:schemaRefs>
</ds:datastoreItem>
</file>

<file path=customXml/itemProps2.xml><?xml version="1.0" encoding="utf-8"?>
<ds:datastoreItem xmlns:ds="http://schemas.openxmlformats.org/officeDocument/2006/customXml" ds:itemID="{7A24EAC7-1A76-49EF-B03E-C4322601E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d2f9-ec43-4f86-9a07-9d6177ffe56a"/>
    <ds:schemaRef ds:uri="a2158b48-fa5a-4960-8fd1-743f9df2f5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15B112-9D37-4C88-B33D-21F005CBB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7</vt:i4>
      </vt:variant>
    </vt:vector>
  </HeadingPairs>
  <TitlesOfParts>
    <vt:vector size="20" baseType="lpstr">
      <vt:lpstr>(KNY)könyvvizsgálói nyilatkozat</vt:lpstr>
      <vt:lpstr>(54-56) személyi+járulék</vt:lpstr>
      <vt:lpstr>(51) anyagköltség </vt:lpstr>
      <vt:lpstr>(52) igénybe vett szolg</vt:lpstr>
      <vt:lpstr>(53) egyéb szolgáltatások</vt:lpstr>
      <vt:lpstr>(11) immat jav beszerz</vt:lpstr>
      <vt:lpstr>(13) műszaki berendezések</vt:lpstr>
      <vt:lpstr>(14) egyéb berendezések</vt:lpstr>
      <vt:lpstr>(16) beruházás,felújítás</vt:lpstr>
      <vt:lpstr>tám. típus összesítő</vt:lpstr>
      <vt:lpstr>(LNY) lemondó nyilatkozat</vt:lpstr>
      <vt:lpstr>támogatás típusai</vt:lpstr>
      <vt:lpstr>Támogatás típusa</vt:lpstr>
      <vt:lpstr>'(KNY)könyvvizsgálói nyilatkozat'!_ftn1</vt:lpstr>
      <vt:lpstr>'(KNY)könyvvizsgálói nyilatkozat'!_ftn3</vt:lpstr>
      <vt:lpstr>'(KNY)könyvvizsgálói nyilatkozat'!_ftnref3</vt:lpstr>
      <vt:lpstr>'tám. típus összesítő'!Nyomtatási_cím</vt:lpstr>
      <vt:lpstr>'(KNY)könyvvizsgálói nyilatkozat'!Nyomtatási_terület</vt:lpstr>
      <vt:lpstr>'tám. típus összesítő'!Nyomtatási_terület</vt:lpstr>
      <vt:lpstr>'támogatás típusai'!Nyomtatási_terület</vt:lpstr>
    </vt:vector>
  </TitlesOfParts>
  <Company>Nemzeti Kutatási és Technológiai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fuhrerzs</dc:creator>
  <cp:lastModifiedBy>Sereg Beatrix (igazgató)</cp:lastModifiedBy>
  <cp:lastPrinted>2024-09-17T14:31:23Z</cp:lastPrinted>
  <dcterms:created xsi:type="dcterms:W3CDTF">2007-11-15T15:03:49Z</dcterms:created>
  <dcterms:modified xsi:type="dcterms:W3CDTF">2024-11-07T19:59:52Z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0x010100872608C99C38F448A94144562857CEA5</vt:lpwstr>
  </property>
  <property fmtid="{D5CDD505-2E9C-101B-9397-08002B2CF9AE}" pid="3" name="MediaServiceImageTags">
    <vt:lpwstr/>
  </property>
</Properties>
</file>